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5480" windowHeight="10740" tabRatio="843" activeTab="0"/>
  </bookViews>
  <sheets>
    <sheet name="Naslovna strana" sheetId="1" r:id="rId1"/>
    <sheet name="1. MOP" sheetId="2" r:id="rId2"/>
    <sheet name="2. Operativni troskovi" sheetId="3" r:id="rId3"/>
    <sheet name="3. Stopa prinosa" sheetId="4" r:id="rId4"/>
    <sheet name="4. Regulisana sredstva" sheetId="5" r:id="rId5"/>
    <sheet name="5. RS u prethodnom RP" sheetId="6" r:id="rId6"/>
    <sheet name="6. Ostali prihodi" sheetId="7" r:id="rId7"/>
    <sheet name="7. Gubici u sistemu" sheetId="8" r:id="rId8"/>
    <sheet name="8. Korekcioni element" sheetId="9" r:id="rId9"/>
    <sheet name="9. Ostvaren prihod" sheetId="10" r:id="rId10"/>
    <sheet name="10. Razlika MOP i UMOP" sheetId="11" r:id="rId11"/>
    <sheet name="11. Investicije u RP" sheetId="12" r:id="rId12"/>
    <sheet name="12. Investicije u pret. RP" sheetId="13" r:id="rId13"/>
    <sheet name="13. Prikljucci" sheetId="14" r:id="rId14"/>
  </sheets>
  <definedNames>
    <definedName name="_xlnm.Print_Area" localSheetId="1">'1. MOP'!$B$1:$G$30</definedName>
    <definedName name="_xlnm.Print_Area" localSheetId="10">'10. Razlika MOP i UMOP'!$B$1:$J$16</definedName>
    <definedName name="_xlnm.Print_Area" localSheetId="11">'11. Investicije u RP'!$B$1:$O$29</definedName>
    <definedName name="_xlnm.Print_Area" localSheetId="12">'12. Investicije u pret. RP'!$B$1:$J$53</definedName>
    <definedName name="_xlnm.Print_Area" localSheetId="13">'13. Prikljucci'!$B$1:$F$20</definedName>
    <definedName name="_xlnm.Print_Area" localSheetId="2">'2. Operativni troskovi'!$B$1:$H$88</definedName>
    <definedName name="_xlnm.Print_Area" localSheetId="3">'3. Stopa prinosa'!$B$1:$G$33</definedName>
    <definedName name="_xlnm.Print_Area" localSheetId="4">'4. Regulisana sredstva'!$B$1:$U$68</definedName>
    <definedName name="_xlnm.Print_Area" localSheetId="5">'5. RS u prethodnom RP'!$B$1:$D$39</definedName>
    <definedName name="_xlnm.Print_Area" localSheetId="6">'6. Ostali prihodi'!$B$1:$F$19</definedName>
    <definedName name="_xlnm.Print_Area" localSheetId="7">'7. Gubici u sistemu'!$B$1:$P$35</definedName>
    <definedName name="_xlnm.Print_Area" localSheetId="8">'8. Korekcioni element'!$B$1:$H$39</definedName>
    <definedName name="_xlnm.Print_Area" localSheetId="9">'9. Ostvaren prihod'!$B$1:$R$81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<sst xmlns="http://schemas.openxmlformats.org/spreadsheetml/2006/main" count="972" uniqueCount="527">
  <si>
    <t>Возила</t>
  </si>
  <si>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</si>
  <si>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</si>
  <si>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</si>
  <si>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</si>
  <si>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</si>
  <si>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</si>
  <si>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</si>
  <si>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</si>
  <si>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</si>
  <si>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</si>
  <si>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</si>
  <si>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</si>
  <si>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</si>
  <si>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Остала нематеријална улагања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</si>
  <si>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</si>
  <si>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</si>
  <si>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</si>
  <si>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</si>
  <si>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</si>
  <si>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</si>
  <si>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</si>
  <si>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</si>
  <si>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</si>
  <si>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</si>
  <si>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</si>
  <si>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</si>
  <si>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</si>
  <si>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</si>
  <si>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</si>
  <si>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</si>
  <si>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</si>
  <si>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</si>
  <si>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</si>
  <si>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</si>
  <si>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</si>
  <si>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</si>
  <si>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</si>
  <si>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</si>
  <si>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</si>
  <si>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</si>
  <si>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</si>
  <si>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</si>
  <si>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</si>
  <si>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</si>
  <si>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</si>
  <si>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</si>
  <si>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</si>
  <si>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</si>
  <si>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</si>
  <si>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</si>
  <si>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</si>
  <si>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</si>
  <si>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</si>
  <si>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</si>
  <si>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</si>
  <si>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</si>
  <si>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</si>
  <si>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</si>
  <si>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</si>
  <si>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</si>
  <si>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</si>
  <si>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</si>
  <si>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</si>
  <si>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</si>
  <si>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</si>
  <si>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</si>
  <si>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</si>
  <si>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</si>
  <si>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</si>
  <si>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</si>
  <si>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</si>
  <si>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</si>
  <si>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</si>
  <si>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</si>
  <si>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</si>
  <si>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</si>
  <si>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</si>
  <si>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</si>
  <si>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</si>
  <si>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Некретнине, постројења и опрема</t>
  </si>
  <si>
    <t>Пословни простор</t>
  </si>
  <si>
    <t>Некретнине, постројења и опрема у припреми и аванси дати за њихову набавку</t>
  </si>
  <si>
    <t>Укупно некретнине, постројења и опрема (1+2+3+4+5)</t>
  </si>
  <si>
    <t>Нематеријална улагања</t>
  </si>
  <si>
    <t>Нематеријална улагања у припреми и аванси дати за њихову набавку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</si>
  <si>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</si>
  <si>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</si>
  <si>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</si>
  <si>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</si>
  <si>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</si>
  <si>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</si>
  <si>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</si>
  <si>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</si>
  <si>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</si>
  <si>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</si>
  <si>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</si>
  <si>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</si>
  <si>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</si>
  <si>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</si>
  <si>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</si>
  <si>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</si>
  <si>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у 000 дин.</t>
  </si>
  <si>
    <t>Март</t>
  </si>
  <si>
    <t>Април</t>
  </si>
  <si>
    <t>Мај</t>
  </si>
  <si>
    <t>Јун</t>
  </si>
  <si>
    <t>Јул</t>
  </si>
  <si>
    <t>Предрачунска вредност улагања</t>
  </si>
  <si>
    <t>Година почетка улагања</t>
  </si>
  <si>
    <t>Година окончања улагања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</si>
  <si>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</si>
  <si>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</si>
  <si>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</si>
  <si>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</si>
  <si>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</si>
  <si>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</si>
  <si>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</si>
  <si>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</si>
  <si>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</si>
  <si>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</si>
  <si>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</si>
  <si>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</si>
  <si>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</si>
  <si>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</si>
  <si>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</si>
  <si>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</si>
  <si>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</si>
  <si>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</si>
  <si>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</si>
  <si>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</si>
  <si>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</si>
  <si>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</si>
  <si>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</si>
  <si>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</si>
  <si>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</si>
  <si>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</si>
  <si>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</si>
  <si>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</si>
  <si>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</si>
  <si>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</si>
  <si>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</si>
  <si>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</si>
  <si>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</si>
  <si>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</si>
  <si>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</si>
  <si>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</si>
  <si>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</si>
  <si>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</si>
  <si>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</si>
  <si>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</si>
  <si>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</si>
  <si>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</si>
  <si>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</si>
  <si>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</si>
  <si>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</si>
  <si>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</si>
  <si>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</si>
  <si>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</si>
  <si>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</si>
  <si>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</si>
  <si>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</si>
  <si>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</si>
  <si>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Економско - финансијски подаци</t>
  </si>
  <si>
    <t>Систем за дистрибуцију природног гаса</t>
  </si>
  <si>
    <t>Постројења и опрема система за дистрибуцију природног гаса</t>
  </si>
  <si>
    <t>Приход по основу фактурисања дела трошкова система</t>
  </si>
  <si>
    <t>Приход по основу фактурисања трошкова изградње индивидуалних прикључака</t>
  </si>
  <si>
    <t xml:space="preserve"> у 000 динара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</si>
  <si>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</si>
  <si>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</si>
  <si>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</si>
  <si>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</si>
  <si>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</si>
  <si>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</si>
  <si>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</si>
  <si>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</si>
  <si>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</si>
  <si>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</si>
  <si>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Уложено у години која претходи регулаторном периоду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</si>
  <si>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</si>
  <si>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</si>
  <si>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</si>
  <si>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материјала и резервних делова за одржавање основних средстава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</si>
  <si>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</si>
  <si>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</si>
  <si>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</si>
  <si>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услуга одржавања гасоводног система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</si>
  <si>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</si>
  <si>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</si>
  <si>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</si>
  <si>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</si>
  <si>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Остале некретнине, постројења и опрема и улагања на туђим некретнинама, постројењима и опреми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</si>
  <si>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</si>
  <si>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</si>
  <si>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</si>
  <si>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</si>
  <si>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</si>
  <si>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</si>
  <si>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</si>
  <si>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</si>
  <si>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</si>
  <si>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</si>
  <si>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</si>
  <si>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Индекси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</si>
  <si>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</si>
  <si>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</si>
  <si>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</si>
  <si>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</si>
  <si>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</si>
  <si>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</si>
  <si>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</si>
  <si>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</si>
  <si>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</si>
  <si>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</si>
  <si>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</si>
  <si>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</si>
  <si>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</si>
  <si>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</si>
  <si>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</si>
  <si>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</si>
  <si>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</si>
  <si>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</si>
  <si>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</si>
  <si>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</si>
  <si>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</si>
  <si>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Нето вредност средстава на почетку претходног регулаторног периода</t>
  </si>
  <si>
    <t>Нето вредност средстава прибављених без накнаде на почетку претходног регулаторног периода</t>
  </si>
  <si>
    <t>Нето вредност средстава у припреми и аванса датих за набавку истих на почетку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</si>
  <si>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почетку претходног регулаторног периода (1 - 2 - 3)</t>
  </si>
  <si>
    <t>Нето вредност средстава на крају претходног регулаторног периода</t>
  </si>
  <si>
    <t>Нето вредност средстава прибављених без накнаде на крају претходног регулаторног периода</t>
  </si>
  <si>
    <t>Нето вредност средстава у припреми и аванса датих за набавку истих на крају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</si>
  <si>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крају претходног регулаторног периода (5 - 6 - 7)</t>
  </si>
  <si>
    <t>Регулисана средства у претходном регулаторном периоду ((4 + 8) / 2)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</si>
  <si>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</si>
  <si>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</si>
  <si>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</si>
  <si>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Средства
потрошача</t>
  </si>
  <si>
    <t>Остали
извори</t>
  </si>
  <si>
    <t>1</t>
  </si>
  <si>
    <t>14 (8 + 9 + 10 + 11 + 12 + 13)</t>
  </si>
  <si>
    <t>Извори финансирања улагања у претходном регулаторном периоду</t>
  </si>
  <si>
    <t>Корекциони
елемент</t>
  </si>
  <si>
    <t>Усклађени максимално одобрени приход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</si>
  <si>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</si>
  <si>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</si>
  <si>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</si>
  <si>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Трошкови амортизације остварени у претходом регулаторном периоду (т-1) (у 000 дин.):</t>
  </si>
  <si>
    <t>Трошкови амортизације остварени у претходом регулаторном периоду (т-2) (у 000 дин.):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</si>
  <si>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</si>
  <si>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</si>
  <si>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</si>
  <si>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</si>
  <si>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</si>
  <si>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</si>
  <si>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</si>
  <si>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</si>
  <si>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Стопа приноса на регулисана средства</t>
  </si>
  <si>
    <t>Припадајући део кумулиране разлике максимално одобреног прихода и усклађеног максимално одобреног прихода</t>
  </si>
  <si>
    <t>Регулаторни период:</t>
  </si>
  <si>
    <t>Сви други трошкови природног гаса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</si>
  <si>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</si>
  <si>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</si>
  <si>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</si>
  <si>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</si>
  <si>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</si>
  <si>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</si>
  <si>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Годишња каматна стопа
(пондерисана по позицијама, у %)</t>
  </si>
  <si>
    <t>Приходи по основу обуставе испоруке природног гаса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</si>
  <si>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</si>
  <si>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</si>
  <si>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</si>
  <si>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</si>
  <si>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Јединица
мере</t>
  </si>
  <si>
    <t>000 динара</t>
  </si>
  <si>
    <t>Индекс потрошачких цена у РС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</si>
  <si>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</si>
  <si>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</si>
  <si>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</si>
  <si>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</si>
  <si>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</si>
  <si>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</si>
  <si>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</si>
  <si>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</si>
  <si>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</si>
  <si>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</si>
  <si>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</si>
  <si>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</si>
  <si>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</si>
  <si>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</si>
  <si>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</si>
  <si>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</si>
  <si>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</si>
  <si>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</si>
  <si>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</si>
  <si>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</si>
  <si>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</si>
  <si>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</si>
  <si>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</si>
  <si>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</si>
  <si>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r>
      <t>Оправдана пондерисана просечна набавна цена природног гаса за надокнаду губитака (ЦГ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</si>
  <si>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дин/m</t>
    </r>
    <r>
      <rPr>
        <vertAlign val="superscript"/>
        <sz val="10"/>
        <color indexed="18"/>
        <rFont val="Arial Narrow"/>
        <family val="2"/>
      </rPr>
      <t>3</t>
    </r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</si>
  <si>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</si>
  <si>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</si>
  <si>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 xml:space="preserve">т 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</si>
  <si>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</si>
  <si>
    <t xml:space="preserve">Трошкови за надокнаду губитака (у 000 дин) </t>
  </si>
  <si>
    <r>
      <t>Оправдана пондерисана просечна набавна цена природног гаса за надокнаду губитака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</si>
  <si>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 xml:space="preserve">Индекс потрошачких цена у Републици Србији </t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</si>
  <si>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</si>
  <si>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r>
      <t>Р</t>
    </r>
    <r>
      <rPr>
        <vertAlign val="subscript"/>
        <sz val="10"/>
        <color indexed="18"/>
        <rFont val="Arial Narrow"/>
        <family val="2"/>
      </rPr>
      <t>т</t>
    </r>
  </si>
  <si>
    <t>Разлика максимално одобреног прихода и усклађеног максимално одобреног прихода</t>
  </si>
  <si>
    <r>
      <t>И</t>
    </r>
    <r>
      <rPr>
        <vertAlign val="subscript"/>
        <sz val="10"/>
        <color indexed="18"/>
        <rFont val="Arial Narrow"/>
        <family val="2"/>
      </rPr>
      <t>т</t>
    </r>
  </si>
  <si>
    <r>
      <t>КР</t>
    </r>
    <r>
      <rPr>
        <vertAlign val="subscript"/>
        <sz val="10"/>
        <color indexed="18"/>
        <rFont val="Arial Narrow"/>
        <family val="2"/>
      </rPr>
      <t>т</t>
    </r>
  </si>
  <si>
    <t>Кумулирана разлика максимално одобреног прихода и усклађеног максимално одобреног прихода у наредном регулаторном периоду</t>
  </si>
  <si>
    <t>Кумулирана разлика максимално одобреног прихода и усклађеног максимално одобреног прихода</t>
  </si>
  <si>
    <r>
      <t>КР</t>
    </r>
    <r>
      <rPr>
        <vertAlign val="subscript"/>
        <sz val="10"/>
        <color indexed="18"/>
        <rFont val="Arial Narrow"/>
        <family val="2"/>
      </rPr>
      <t>т+1</t>
    </r>
  </si>
  <si>
    <t>Пондерисана просечна цена капитала</t>
  </si>
  <si>
    <t>Укупна улагања</t>
  </si>
  <si>
    <t>Принос на регулисана средства</t>
  </si>
  <si>
    <t>3*4</t>
  </si>
  <si>
    <t>Дистрибуција и управљање дистрибутивним системом за природни гас</t>
  </si>
  <si>
    <r>
      <t>СИДС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</si>
  <si>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 (1. + 2. + 3. х 4. - 5. + 6. + 7. + 8.)</t>
  </si>
  <si>
    <t>Трошкови за надокнаду губитака у систему за дистрибуцију природног гаса</t>
  </si>
  <si>
    <r>
      <t>Усклађени максимално одобрени приход
((МОП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х (2,28 х СИДС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+ 0,20) + 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</si>
  <si>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t>1.2.1.</t>
  </si>
  <si>
    <t>1.2.2.</t>
  </si>
  <si>
    <t>1.2.3.</t>
  </si>
  <si>
    <t>1.3.1.</t>
  </si>
  <si>
    <t>1.3.2.</t>
  </si>
  <si>
    <t>1.3.3.</t>
  </si>
  <si>
    <t>1.3.3.1.</t>
  </si>
  <si>
    <t>1.3.3.2.</t>
  </si>
  <si>
    <t>1.3.4.</t>
  </si>
  <si>
    <t>2.5.</t>
  </si>
  <si>
    <t>2.6.</t>
  </si>
  <si>
    <t>2.7.</t>
  </si>
  <si>
    <t>2.8.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</si>
  <si>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</si>
  <si>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</si>
  <si>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</si>
  <si>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</si>
  <si>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</si>
  <si>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</si>
  <si>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</si>
  <si>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</si>
  <si>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3.4.3.</t>
  </si>
  <si>
    <t>3.9.</t>
  </si>
  <si>
    <t>Трошкови закупа система за дистрибуцију природног гаса</t>
  </si>
  <si>
    <t>4.1.1.</t>
  </si>
  <si>
    <t>4.1.2.</t>
  </si>
  <si>
    <t>4.1.3.</t>
  </si>
  <si>
    <t>4.1.4.</t>
  </si>
  <si>
    <t>4.1.5.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</si>
  <si>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</si>
  <si>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</si>
  <si>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</si>
  <si>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</si>
  <si>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</si>
  <si>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</si>
  <si>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r>
      <t>Количина природног гаса потребна за надокнаду губитака у систему за дистрибуцију природног гаса (Г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</si>
  <si>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Количина природног гаса потребна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</si>
  <si>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Степен искоришћености капацитета дистрибутивног система</t>
  </si>
  <si>
    <t>Улагања у систем за дистрибуцију природног гаса</t>
  </si>
  <si>
    <t>Приход од типских прикључака</t>
  </si>
  <si>
    <t>Приход по основу фактурисања трошкова изградње типских прикључака</t>
  </si>
  <si>
    <t>Приход од индивидуалних прикључака</t>
  </si>
  <si>
    <t>Приход од групних прикључака</t>
  </si>
  <si>
    <t>Приход по основу фактурисања трошкова изградње групних прикључака</t>
  </si>
  <si>
    <t>Укупно (1 + 2 + 3)</t>
  </si>
  <si>
    <r>
      <t>Реализовани тарифни елемент "енергент" домаћинства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</si>
  <si>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остали корисници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</si>
  <si>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</si>
  <si>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</si>
  <si>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даљински системи грејања(у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</si>
  <si>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остали корисници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</si>
  <si>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 неравномерна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</si>
  <si>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</si>
  <si>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даљински системи грејања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</si>
  <si>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Цена по тарифном ставу "енергент"домаћинства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</si>
  <si>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равномерна потрошња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</si>
  <si>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остали корисници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</si>
  <si>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неравномерна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</si>
  <si>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"енергент" даљински системи грејања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</si>
  <si>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11.</t>
  </si>
  <si>
    <t>12.</t>
  </si>
  <si>
    <t>13.</t>
  </si>
  <si>
    <t>14.</t>
  </si>
  <si>
    <t>15.</t>
  </si>
  <si>
    <r>
      <t>Цена по тарифном ставу "капацитет" остали корисници (у дин/m3/дан/година</t>
    </r>
    <r>
      <rPr>
        <sz val="10"/>
        <color indexed="18"/>
        <rFont val="Arial Narrow"/>
        <family val="2"/>
      </rPr>
      <t>)</t>
    </r>
  </si>
  <si>
    <r>
      <t>Цена по тарифном ставу "капацитет" неравномерна потрошња (у дин/m3/дан/година</t>
    </r>
    <r>
      <rPr>
        <sz val="10"/>
        <color indexed="18"/>
        <rFont val="Arial Narrow"/>
        <family val="2"/>
      </rPr>
      <t>)</t>
    </r>
  </si>
  <si>
    <r>
      <t>Цена по тарифном ставу "капацитет" равномерна потрошња  (у дин/m3/дан/година</t>
    </r>
    <r>
      <rPr>
        <sz val="10"/>
        <color indexed="18"/>
        <rFont val="Arial Narrow"/>
        <family val="2"/>
      </rPr>
      <t>)</t>
    </r>
  </si>
  <si>
    <r>
      <t>Цена по тарифном ставу "капацитет" даљински системи грејања  (у дин/m3/дан/година</t>
    </r>
    <r>
      <rPr>
        <sz val="10"/>
        <color indexed="18"/>
        <rFont val="Arial Narrow"/>
        <family val="2"/>
      </rPr>
      <t>)</t>
    </r>
  </si>
  <si>
    <t>16.</t>
  </si>
  <si>
    <t>17.</t>
  </si>
  <si>
    <t>18.</t>
  </si>
  <si>
    <t>19.</t>
  </si>
  <si>
    <t>Табела: ГЕ-Д-5а РЕГУЛИСАНА СРЕДСТВА У ПРЕТХОДНОМ РЕГУЛАТОРНОМ ПЕРИОДУ (Т-1)</t>
  </si>
  <si>
    <t>Табела: ГЕ-Д-5б РЕГУЛИСАНА СРЕДСТВА У ПРЕТХОДНОМ РЕГУЛАТОРНОМ ПЕРИОДУ (Т-2)</t>
  </si>
  <si>
    <t>Табела: ГЕ-Д-6 ОСТАЛИ ПРИХОДИ</t>
  </si>
  <si>
    <t>Табела: ГЕ-Д-8б КОРЕКЦИОНИ ЕЛЕМЕНТ У ПРЕТХОДНОМ РЕГУЛАТОРНОМ ПЕРИОДУ (Т-2)</t>
  </si>
  <si>
    <t>Табела: ГЕ-Д-8a КОРЕКЦИОНИ ЕЛЕМЕНТ У ПРЕТХОДНОМ РЕГУЛАТОРНОМ ПЕРИОДУ (Т-1)</t>
  </si>
  <si>
    <r>
      <t>m</t>
    </r>
    <r>
      <rPr>
        <vertAlign val="superscript"/>
        <sz val="10"/>
        <color indexed="18"/>
        <rFont val="Arial Narrow"/>
        <family val="2"/>
      </rPr>
      <t>3</t>
    </r>
  </si>
  <si>
    <t>41 без 414 и 415</t>
  </si>
  <si>
    <t>42 осим 427</t>
  </si>
  <si>
    <t>424 и 425</t>
  </si>
  <si>
    <t>420, 421, 426 и 429</t>
  </si>
  <si>
    <t>022</t>
  </si>
  <si>
    <t>023</t>
  </si>
  <si>
    <t>010</t>
  </si>
  <si>
    <t>011</t>
  </si>
  <si>
    <t>014</t>
  </si>
  <si>
    <t>015 и 016</t>
  </si>
  <si>
    <t>Остала улагања (пословни простор, возила, рачунари, софтвер, канцеларијски намештај и сл.)</t>
  </si>
  <si>
    <t>Укупно (1 + 2 + 3 + 4 + 5 + 6 + 7)</t>
  </si>
  <si>
    <r>
      <t>Трошкови за надокнаду губитака (ТГ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(1 х 2)</t>
    </r>
  </si>
  <si>
    <t>Добици од продаје регулисаних средстава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</si>
  <si>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</si>
  <si>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</si>
  <si>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</si>
  <si>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</si>
  <si>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>Део дугорочних кредита и зајмова и осталих дугорочних обавеза које доспевају до једне године</t>
  </si>
  <si>
    <t>021</t>
  </si>
  <si>
    <t>Концесије, патенти, лиценце, робне и услужне марке</t>
  </si>
  <si>
    <t>012</t>
  </si>
  <si>
    <t>Софтвер и остала права</t>
  </si>
  <si>
    <t>Укупно нематеријална улагања (6+7+8+9+10)</t>
  </si>
  <si>
    <t>025 и 027</t>
  </si>
  <si>
    <t xml:space="preserve">026 и 028 </t>
  </si>
  <si>
    <t>Грађевинско земљиште</t>
  </si>
  <si>
    <t>Грађевинско земљиште намењено пословном простору</t>
  </si>
  <si>
    <t>Грађевинско земљиште намењено систему за дистрибуцију природног гаса</t>
  </si>
  <si>
    <t>Приходи по основу продаје остварених вишкова природног гаса</t>
  </si>
  <si>
    <t>Податак се преузима из техничке табеле  ГТ-Д-2.1 Количине за дистрибуцију у 2015. год. (р.б. 7.1)</t>
  </si>
  <si>
    <t xml:space="preserve">Набављена количина природног гаса од снабдевача који снабдева јавне снабдеваче (у m3) </t>
  </si>
  <si>
    <t>Износ по фактурама снабдевача који снабдева јавне снабдеваче без ПДВ (у дин.)</t>
  </si>
  <si>
    <t>Износ по фактурама другог дистрибутера без ПДВ (у дин.)</t>
  </si>
  <si>
    <t>Табела: ГЕ-Д-2 OПЕРАТИВНИ ТРОШКОВИ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</si>
  <si>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</si>
  <si>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</si>
  <si>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</si>
  <si>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</si>
  <si>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</si>
  <si>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</si>
  <si>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t>Табела: ГЕ-Д-4 РЕГУЛИСАНА СРЕДСТВА У РЕГУЛАТОРНОМ ПЕРИОДУ</t>
  </si>
  <si>
    <t>Табела: ГЕ-Д-7a ТРОШКОВИ ЗА НАДОКНАДУ ГУБИТАКА У СИСТЕМУ ЗА ДИСТРИБУЦИЈУ ПРИРОДНОГ ГАСА</t>
  </si>
  <si>
    <t>Табела: ГЕ-Д-7б ТРОШКОВИ ЗА НАДОКНАДУ ГУБИТАКА У СИСТЕМУ ЗА ДИСТРИБУЦИЈУ ПРИРОДНОГ ГАСА У ПРЕТХОДНОМ РЕГУЛАТОРНОМ ПЕРИОДУ (Т-1)</t>
  </si>
  <si>
    <t>Табела: ГЕ-Д-7в ТРОШКОВИ ЗА НАДОКНАДУ ГУБИТАКА У СИСТЕМУ ЗА ДИСТРИБУЦИЈУ ПРИРОДНОГ ГАСА У ПРЕТХОДНОМ РЕГУЛАТОРНОМ ПЕРИОДУ (Т-2)</t>
  </si>
  <si>
    <t>Цене коришћења дистрибутивног система на које је Влада дала сагласност (примена од 01.01. до 31.12.2013.)</t>
  </si>
  <si>
    <t>Цене коришћења дистрибутивног система на које је Влада дала сагласност (примена од 01.01. до 30.09.2014.)</t>
  </si>
  <si>
    <t>Цене приступа систему за дистрибуцију ПГ на које је Агенција дала сагласност (примена од 01.10. до 31.12.2014.)</t>
  </si>
  <si>
    <t>Реализовани тарифни елемент "капацитет" неравномерна потрошња К1 (у m3/дан/година)</t>
  </si>
  <si>
    <t>Реализовани тарифни елемент "капацитет" неравномерна потрошња К2 (у m3/дан/година)</t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</si>
  <si>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</si>
  <si>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</si>
  <si>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</si>
  <si>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</si>
  <si>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</si>
  <si>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</si>
  <si>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</si>
  <si>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</si>
  <si>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</si>
  <si>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</si>
  <si>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</si>
  <si>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</si>
  <si>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</si>
  <si>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</si>
  <si>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</si>
  <si>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</si>
  <si>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</si>
  <si>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</si>
  <si>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</si>
  <si>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</si>
  <si>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</si>
  <si>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</si>
  <si>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</si>
  <si>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</si>
  <si>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</si>
  <si>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</si>
  <si>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</si>
  <si>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</si>
  <si>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</si>
  <si>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</si>
  <si>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</si>
  <si>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</si>
  <si>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Тарифа "енергент" мала потрошња (у дин/m3)</t>
  </si>
  <si>
    <t>Тарифа "енергент" ванвршна потрошња К1 (у дин/m3)</t>
  </si>
  <si>
    <t xml:space="preserve">Тарифа "енергент" равномерна потрошња К1 (у дин/m3) </t>
  </si>
  <si>
    <t>Тарифа "енергент" неравномерна потрошња  К1 (у дин/m3)</t>
  </si>
  <si>
    <t>Тарифа "енергент" ванвршна потрошња К2 (у дин/m3)</t>
  </si>
  <si>
    <t xml:space="preserve">Тарифа "енергент" равномерна потрошња К2 (у дин/m3) </t>
  </si>
  <si>
    <t>Тарифа "енергент" неравномерна потрошња  К2 (у дин/m3)</t>
  </si>
  <si>
    <t>Тарифа "капацитет" ванвршна потрошња К1 (у дин/m3/дан/година)</t>
  </si>
  <si>
    <t>Тарифа "капацитет" равномерна потрошња К1 (у дин/m3/дан/година)</t>
  </si>
  <si>
    <t>Тарифа "капацитет" неравномерна потрошња К1 (у дин/m3/дан/година)</t>
  </si>
  <si>
    <t>Тарифа "капацитет" ванвршна потрошња К2 (у дин/m3/дан/година)</t>
  </si>
  <si>
    <t>Тарифа "капацитет" равномерна потрошња К2 (у дин/m3/дан/година)</t>
  </si>
  <si>
    <t>Тарифа "капацитет" неравномерна потрошња К2 (у дин/m3/дан/година)</t>
  </si>
  <si>
    <t>41.</t>
  </si>
  <si>
    <t>42.</t>
  </si>
  <si>
    <t>43.</t>
  </si>
  <si>
    <t>44.</t>
  </si>
  <si>
    <t>45.</t>
  </si>
  <si>
    <r>
      <t>Напомена: У колони Остварено (ОППР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за 2013. годину под редним бројем 7. Корекциони елемент уноси се податак о обрачунатом корекционом елементу за 2012. годину</t>
    </r>
  </si>
  <si>
    <r>
      <t>Табела ГТ-Д-1.1.Степен искоришћености капацитета дистрибутивног система (СИДС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</si>
  <si>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t>20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</si>
  <si>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</si>
  <si>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r>
      <t>ПР</t>
    </r>
    <r>
      <rPr>
        <vertAlign val="superscript"/>
        <sz val="10"/>
        <color indexed="18"/>
        <rFont val="Arial Narrow"/>
        <family val="2"/>
      </rPr>
      <t>т</t>
    </r>
  </si>
  <si>
    <t>Табела: ГЕ-Д-1а МАКСИМАЛНО ОДОБРЕН ПРИХОД</t>
  </si>
  <si>
    <t>Табела: ГЕ-Д-1б УСКЛАЂЕНИ МАКСИМАЛНО ОДОБРЕНИ ПРИХОД У РЕГУЛАТОРНОМ ПЕРИОДУ</t>
  </si>
  <si>
    <t>Табела: ГЕ-Д-3а СТОПА ПРИНОСА НА РЕГУЛИСАНА СРЕДСТВА</t>
  </si>
  <si>
    <t>Табела: ГЕ-Д-3б ПОЗАЈМЉЕНИ КАПИТАЛ</t>
  </si>
  <si>
    <t>Табела: ГЕ-Д-9а ОСТВАРЕН ПРИХОД У ПРЕТХОДНОМ РЕГУЛАТОРНОМ ПЕРИОДУ (Т-1)</t>
  </si>
  <si>
    <t>Табела: ГЕ-Д-9б ОСТВАРЕН ПРИХОД У ПРЕТХОДНОМ РЕГУЛАТОРНОМ ПЕРИОДУ (Т-2)</t>
  </si>
  <si>
    <t>Табела: ГЕ-Д-10 ПРИПАДАЈУЋИ ДЕО КУМУЛИРАНЕ РАЗЛИКЕ МАКСИМАЛНО ОДОБРЕНОГ ПРИХОДА И УСКЛАЂЕНОГ МАКСИМАЛНО ОДОБРЕНОГ ПРИХОДА</t>
  </si>
  <si>
    <t>Табела: ГЕ-Д-11 ПЛАН УЛАГАЊА У РЕГУЛАТОРНОМ ПЕРИОДУ</t>
  </si>
  <si>
    <t>Табела: ГЕ-Д-12a УЛАГАЊА У ПРЕТХОДНОМ РЕГУЛАТОРНОМ ПЕРИОДУ (Т-1)</t>
  </si>
  <si>
    <t>Табела: ГЕ-Д-12б УЛАГАЊА У ПРЕТХОДНОМ РЕГУЛАТОРНОМ ПЕРИОДУ (Т-2)</t>
  </si>
  <si>
    <t>Табела: ГЕ-Д-13 ПРИХОД ОД ПРИКЉУЧЕЊА</t>
  </si>
  <si>
    <t xml:space="preserve">На позицијама које се односе на претходнe регулаторнe периодe уносе се остварене вредности уколико енергетски субјект располаже финансијским извештајем за тај регулаторни период. </t>
  </si>
  <si>
    <r>
      <t>Напомена: Податак под редним бројем 1. Количина природног гаса потребног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техничке табеле ГТ-Д-6.1 Реализоване количине за дистрибуцију (р.б. 7.1).</t>
    </r>
  </si>
  <si>
    <r>
      <t>Напомена: Податак под редним бројем 1. Количина природног гаса потребног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Инфо-правила.</t>
    </r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</si>
  <si>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из техничких табела  ГТ-Д-6.1 Реализоване количине за дистрибуцију и ГТ-Д-7.1 Реализовани капацитети за дистрибуцију.</t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</si>
  <si>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из одговарајуће енергетско-техничке табеле Инфо-правила.</t>
  </si>
  <si>
    <t>9 (3 + 4 + 5 + 6 + 7 + 8)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</si>
</sst>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49" fontId="45" fillId="33" borderId="0" xfId="0" applyNumberFormat="1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3" fontId="45" fillId="35" borderId="18" xfId="0" applyNumberFormat="1" applyFont="1" applyFill="1" applyBorder="1" applyAlignment="1">
      <alignment horizontal="right" vertical="center"/>
    </xf>
    <xf numFmtId="3" fontId="45" fillId="35" borderId="19" xfId="0" applyNumberFormat="1" applyFont="1" applyFill="1" applyBorder="1" applyAlignment="1">
      <alignment horizontal="right" vertical="center"/>
    </xf>
    <xf numFmtId="10" fontId="45" fillId="35" borderId="18" xfId="0" applyNumberFormat="1" applyFont="1" applyFill="1" applyBorder="1" applyAlignment="1">
      <alignment horizontal="right" vertical="center"/>
    </xf>
    <xf numFmtId="10" fontId="45" fillId="33" borderId="19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 horizontal="center" vertical="center"/>
    </xf>
    <xf numFmtId="3" fontId="45" fillId="35" borderId="22" xfId="0" applyNumberFormat="1" applyFont="1" applyFill="1" applyBorder="1" applyAlignment="1">
      <alignment horizontal="right" vertical="center"/>
    </xf>
    <xf numFmtId="3" fontId="45" fillId="35" borderId="23" xfId="0" applyNumberFormat="1" applyFont="1" applyFill="1" applyBorder="1" applyAlignment="1">
      <alignment horizontal="right" vertical="center"/>
    </xf>
    <xf numFmtId="0" fontId="45" fillId="33" borderId="21" xfId="0" applyFont="1" applyFill="1" applyBorder="1" applyAlignment="1">
      <alignment vertical="center"/>
    </xf>
    <xf numFmtId="3" fontId="45" fillId="33" borderId="0" xfId="0" applyNumberFormat="1" applyFont="1" applyFill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3" fontId="45" fillId="33" borderId="27" xfId="0" applyNumberFormat="1" applyFont="1" applyFill="1" applyBorder="1" applyAlignment="1">
      <alignment horizontal="right" vertical="center"/>
    </xf>
    <xf numFmtId="3" fontId="45" fillId="33" borderId="28" xfId="0" applyNumberFormat="1" applyFont="1" applyFill="1" applyBorder="1" applyAlignment="1">
      <alignment horizontal="right" vertical="center"/>
    </xf>
    <xf numFmtId="3" fontId="45" fillId="35" borderId="13" xfId="0" applyNumberFormat="1" applyFont="1" applyFill="1" applyBorder="1" applyAlignment="1">
      <alignment horizontal="right" vertical="center"/>
    </xf>
    <xf numFmtId="3" fontId="45" fillId="35" borderId="0" xfId="0" applyNumberFormat="1" applyFont="1" applyFill="1" applyBorder="1" applyAlignment="1">
      <alignment vertical="center"/>
    </xf>
    <xf numFmtId="0" fontId="45" fillId="35" borderId="0" xfId="0" applyFont="1" applyFill="1" applyBorder="1" applyAlignment="1">
      <alignment vertical="center" wrapText="1"/>
    </xf>
    <xf numFmtId="10" fontId="45" fillId="33" borderId="0" xfId="0" applyNumberFormat="1" applyFont="1" applyFill="1" applyAlignment="1">
      <alignment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vertical="center" wrapText="1"/>
    </xf>
    <xf numFmtId="0" fontId="45" fillId="33" borderId="30" xfId="0" applyFont="1" applyFill="1" applyBorder="1" applyAlignment="1">
      <alignment horizontal="center" vertical="center"/>
    </xf>
    <xf numFmtId="3" fontId="45" fillId="35" borderId="3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31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3" fontId="45" fillId="0" borderId="32" xfId="0" applyNumberFormat="1" applyFont="1" applyFill="1" applyBorder="1" applyAlignment="1">
      <alignment horizontal="right" vertical="center"/>
    </xf>
    <xf numFmtId="3" fontId="45" fillId="0" borderId="33" xfId="0" applyNumberFormat="1" applyFont="1" applyFill="1" applyBorder="1" applyAlignment="1">
      <alignment horizontal="right" vertical="center"/>
    </xf>
    <xf numFmtId="3" fontId="45" fillId="33" borderId="32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34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181" fontId="45" fillId="33" borderId="10" xfId="63" applyNumberFormat="1" applyFont="1" applyFill="1" applyBorder="1" applyAlignment="1" applyProtection="1">
      <alignment horizontal="center" vertical="center"/>
      <protection/>
    </xf>
    <xf numFmtId="0" fontId="45" fillId="35" borderId="35" xfId="0" applyFont="1" applyFill="1" applyBorder="1" applyAlignment="1">
      <alignment horizontal="center" vertical="center"/>
    </xf>
    <xf numFmtId="183" fontId="45" fillId="33" borderId="33" xfId="0" applyNumberFormat="1" applyFont="1" applyFill="1" applyBorder="1" applyAlignment="1">
      <alignment horizontal="right" vertical="center"/>
    </xf>
    <xf numFmtId="0" fontId="45" fillId="33" borderId="32" xfId="0" applyFont="1" applyFill="1" applyBorder="1" applyAlignment="1">
      <alignment horizontal="left" vertical="center" wrapText="1"/>
    </xf>
    <xf numFmtId="3" fontId="45" fillId="33" borderId="32" xfId="0" applyNumberFormat="1" applyFont="1" applyFill="1" applyBorder="1" applyAlignment="1">
      <alignment horizontal="right" vertical="center" wrapText="1"/>
    </xf>
    <xf numFmtId="3" fontId="45" fillId="33" borderId="36" xfId="0" applyNumberFormat="1" applyFont="1" applyFill="1" applyBorder="1" applyAlignment="1">
      <alignment horizontal="right" vertical="center" wrapText="1"/>
    </xf>
    <xf numFmtId="0" fontId="45" fillId="33" borderId="37" xfId="0" applyFont="1" applyFill="1" applyBorder="1" applyAlignment="1">
      <alignment horizontal="right" vertical="center"/>
    </xf>
    <xf numFmtId="0" fontId="45" fillId="33" borderId="38" xfId="0" applyFont="1" applyFill="1" applyBorder="1" applyAlignment="1">
      <alignment horizontal="left" vertical="center" wrapText="1"/>
    </xf>
    <xf numFmtId="3" fontId="45" fillId="34" borderId="38" xfId="0" applyNumberFormat="1" applyFont="1" applyFill="1" applyBorder="1" applyAlignment="1">
      <alignment horizontal="right" vertical="center" wrapText="1"/>
    </xf>
    <xf numFmtId="183" fontId="45" fillId="33" borderId="15" xfId="0" applyNumberFormat="1" applyFont="1" applyFill="1" applyBorder="1" applyAlignment="1">
      <alignment horizontal="right" vertical="center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>
      <alignment horizontal="right" vertical="center" wrapText="1"/>
    </xf>
    <xf numFmtId="183" fontId="45" fillId="33" borderId="19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right" vertical="center"/>
    </xf>
    <xf numFmtId="0" fontId="45" fillId="33" borderId="21" xfId="0" applyFont="1" applyFill="1" applyBorder="1" applyAlignment="1">
      <alignment horizontal="left" vertical="center" wrapText="1"/>
    </xf>
    <xf numFmtId="3" fontId="45" fillId="34" borderId="21" xfId="0" applyNumberFormat="1" applyFont="1" applyFill="1" applyBorder="1" applyAlignment="1">
      <alignment horizontal="right" vertical="center" wrapText="1"/>
    </xf>
    <xf numFmtId="183" fontId="45" fillId="33" borderId="39" xfId="0" applyNumberFormat="1" applyFont="1" applyFill="1" applyBorder="1" applyAlignment="1">
      <alignment horizontal="right" vertical="center"/>
    </xf>
    <xf numFmtId="0" fontId="45" fillId="33" borderId="32" xfId="0" applyFont="1" applyFill="1" applyBorder="1" applyAlignment="1">
      <alignment vertical="center" wrapText="1"/>
    </xf>
    <xf numFmtId="0" fontId="45" fillId="33" borderId="38" xfId="0" applyFont="1" applyFill="1" applyBorder="1" applyAlignment="1">
      <alignment vertical="center" wrapText="1"/>
    </xf>
    <xf numFmtId="3" fontId="45" fillId="34" borderId="17" xfId="0" applyNumberFormat="1" applyFont="1" applyFill="1" applyBorder="1" applyAlignment="1">
      <alignment horizontal="right" vertical="center" wrapText="1"/>
    </xf>
    <xf numFmtId="3" fontId="45" fillId="34" borderId="25" xfId="0" applyNumberFormat="1" applyFont="1" applyFill="1" applyBorder="1" applyAlignment="1">
      <alignment horizontal="right" vertical="center" wrapText="1"/>
    </xf>
    <xf numFmtId="3" fontId="45" fillId="33" borderId="38" xfId="0" applyNumberFormat="1" applyFont="1" applyFill="1" applyBorder="1" applyAlignment="1">
      <alignment horizontal="right" vertical="center" wrapText="1"/>
    </xf>
    <xf numFmtId="0" fontId="45" fillId="33" borderId="35" xfId="0" applyFont="1" applyFill="1" applyBorder="1" applyAlignment="1">
      <alignment vertical="center" wrapText="1"/>
    </xf>
    <xf numFmtId="183" fontId="45" fillId="33" borderId="28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184" fontId="45" fillId="34" borderId="30" xfId="0" applyNumberFormat="1" applyFont="1" applyFill="1" applyBorder="1" applyAlignment="1">
      <alignment vertical="center"/>
    </xf>
    <xf numFmtId="184" fontId="45" fillId="34" borderId="28" xfId="0" applyNumberFormat="1" applyFont="1" applyFill="1" applyBorder="1" applyAlignment="1">
      <alignment vertical="center"/>
    </xf>
    <xf numFmtId="181" fontId="45" fillId="33" borderId="0" xfId="63" applyNumberFormat="1" applyFont="1" applyFill="1" applyBorder="1" applyAlignment="1" applyProtection="1">
      <alignment horizontal="center" vertical="center"/>
      <protection/>
    </xf>
    <xf numFmtId="181" fontId="45" fillId="33" borderId="0" xfId="63" applyNumberFormat="1" applyFont="1" applyFill="1" applyBorder="1" applyAlignment="1" applyProtection="1">
      <alignment horizontal="left" vertical="center"/>
      <protection/>
    </xf>
    <xf numFmtId="0" fontId="45" fillId="35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5" borderId="40" xfId="0" applyFont="1" applyFill="1" applyBorder="1" applyAlignment="1">
      <alignment horizontal="center" vertical="center"/>
    </xf>
    <xf numFmtId="10" fontId="45" fillId="34" borderId="13" xfId="0" applyNumberFormat="1" applyFont="1" applyFill="1" applyBorder="1" applyAlignment="1">
      <alignment vertical="center"/>
    </xf>
    <xf numFmtId="10" fontId="45" fillId="34" borderId="41" xfId="0" applyNumberFormat="1" applyFont="1" applyFill="1" applyBorder="1" applyAlignment="1" applyProtection="1">
      <alignment horizontal="right" vertical="center"/>
      <protection locked="0"/>
    </xf>
    <xf numFmtId="10" fontId="45" fillId="34" borderId="17" xfId="0" applyNumberFormat="1" applyFont="1" applyFill="1" applyBorder="1" applyAlignment="1">
      <alignment vertical="center"/>
    </xf>
    <xf numFmtId="10" fontId="45" fillId="34" borderId="42" xfId="0" applyNumberFormat="1" applyFont="1" applyFill="1" applyBorder="1" applyAlignment="1" applyProtection="1">
      <alignment horizontal="right" vertical="center"/>
      <protection locked="0"/>
    </xf>
    <xf numFmtId="10" fontId="45" fillId="33" borderId="17" xfId="0" applyNumberFormat="1" applyFont="1" applyFill="1" applyBorder="1" applyAlignment="1" applyProtection="1">
      <alignment horizontal="right" vertical="center"/>
      <protection locked="0"/>
    </xf>
    <xf numFmtId="10" fontId="45" fillId="33" borderId="42" xfId="0" applyNumberFormat="1" applyFont="1" applyFill="1" applyBorder="1" applyAlignment="1" applyProtection="1">
      <alignment horizontal="right" vertical="center"/>
      <protection locked="0"/>
    </xf>
    <xf numFmtId="10" fontId="45" fillId="33" borderId="25" xfId="0" applyNumberFormat="1" applyFont="1" applyFill="1" applyBorder="1" applyAlignment="1" applyProtection="1">
      <alignment horizontal="right" vertical="center"/>
      <protection locked="0"/>
    </xf>
    <xf numFmtId="10" fontId="45" fillId="33" borderId="30" xfId="61" applyNumberFormat="1" applyFont="1" applyFill="1" applyBorder="1" applyAlignment="1" applyProtection="1">
      <alignment horizontal="right" vertical="center"/>
      <protection/>
    </xf>
    <xf numFmtId="10" fontId="45" fillId="33" borderId="43" xfId="61" applyNumberFormat="1" applyFont="1" applyFill="1" applyBorder="1" applyAlignment="1" applyProtection="1">
      <alignment horizontal="right" vertical="center"/>
      <protection/>
    </xf>
    <xf numFmtId="0" fontId="45" fillId="35" borderId="0" xfId="0" applyFont="1" applyFill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vertical="center"/>
    </xf>
    <xf numFmtId="3" fontId="45" fillId="34" borderId="44" xfId="0" applyNumberFormat="1" applyFont="1" applyFill="1" applyBorder="1" applyAlignment="1">
      <alignment horizontal="right" vertical="center"/>
    </xf>
    <xf numFmtId="3" fontId="45" fillId="34" borderId="19" xfId="0" applyNumberFormat="1" applyFont="1" applyFill="1" applyBorder="1" applyAlignment="1">
      <alignment horizontal="right" vertical="center"/>
    </xf>
    <xf numFmtId="3" fontId="45" fillId="34" borderId="23" xfId="0" applyNumberFormat="1" applyFont="1" applyFill="1" applyBorder="1" applyAlignment="1">
      <alignment horizontal="right" vertical="center"/>
    </xf>
    <xf numFmtId="3" fontId="45" fillId="34" borderId="39" xfId="0" applyNumberFormat="1" applyFont="1" applyFill="1" applyBorder="1" applyAlignment="1">
      <alignment horizontal="right" vertical="center"/>
    </xf>
    <xf numFmtId="0" fontId="45" fillId="33" borderId="30" xfId="0" applyFont="1" applyFill="1" applyBorder="1" applyAlignment="1">
      <alignment vertical="center"/>
    </xf>
    <xf numFmtId="3" fontId="45" fillId="0" borderId="38" xfId="0" applyNumberFormat="1" applyFont="1" applyFill="1" applyBorder="1" applyAlignment="1">
      <alignment horizontal="right" vertical="center"/>
    </xf>
    <xf numFmtId="3" fontId="45" fillId="34" borderId="17" xfId="0" applyNumberFormat="1" applyFont="1" applyFill="1" applyBorder="1" applyAlignment="1">
      <alignment horizontal="right" vertical="center"/>
    </xf>
    <xf numFmtId="10" fontId="45" fillId="34" borderId="17" xfId="0" applyNumberFormat="1" applyFont="1" applyFill="1" applyBorder="1" applyAlignment="1">
      <alignment horizontal="right" vertical="center"/>
    </xf>
    <xf numFmtId="3" fontId="45" fillId="0" borderId="17" xfId="0" applyNumberFormat="1" applyFont="1" applyFill="1" applyBorder="1" applyAlignment="1">
      <alignment horizontal="right" vertical="center"/>
    </xf>
    <xf numFmtId="3" fontId="45" fillId="33" borderId="17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4" borderId="21" xfId="0" applyNumberFormat="1" applyFont="1" applyFill="1" applyBorder="1" applyAlignment="1">
      <alignment horizontal="right" vertical="center"/>
    </xf>
    <xf numFmtId="3" fontId="45" fillId="34" borderId="25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40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1" fontId="45" fillId="0" borderId="31" xfId="0" applyNumberFormat="1" applyFont="1" applyBorder="1" applyAlignment="1">
      <alignment horizontal="center" vertical="center"/>
    </xf>
    <xf numFmtId="49" fontId="45" fillId="0" borderId="32" xfId="0" applyNumberFormat="1" applyFont="1" applyBorder="1" applyAlignment="1">
      <alignment horizontal="center" vertical="center" wrapText="1"/>
    </xf>
    <xf numFmtId="49" fontId="45" fillId="0" borderId="32" xfId="0" applyNumberFormat="1" applyFont="1" applyBorder="1" applyAlignment="1">
      <alignment horizontal="center" vertical="center"/>
    </xf>
    <xf numFmtId="49" fontId="45" fillId="0" borderId="46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Fill="1" applyBorder="1" applyAlignment="1">
      <alignment vertical="center"/>
    </xf>
    <xf numFmtId="3" fontId="45" fillId="0" borderId="38" xfId="0" applyNumberFormat="1" applyFont="1" applyBorder="1" applyAlignment="1">
      <alignment horizontal="right" vertical="center"/>
    </xf>
    <xf numFmtId="3" fontId="45" fillId="0" borderId="44" xfId="0" applyNumberFormat="1" applyFont="1" applyFill="1" applyBorder="1" applyAlignment="1">
      <alignment horizontal="right" vertical="center"/>
    </xf>
    <xf numFmtId="49" fontId="45" fillId="0" borderId="16" xfId="0" applyNumberFormat="1" applyFont="1" applyBorder="1" applyAlignment="1">
      <alignment horizontal="center" vertical="center"/>
    </xf>
    <xf numFmtId="3" fontId="45" fillId="0" borderId="17" xfId="0" applyNumberFormat="1" applyFont="1" applyFill="1" applyBorder="1" applyAlignment="1">
      <alignment horizontal="right" vertical="center" wrapText="1"/>
    </xf>
    <xf numFmtId="3" fontId="45" fillId="0" borderId="19" xfId="0" applyNumberFormat="1" applyFont="1" applyFill="1" applyBorder="1" applyAlignment="1">
      <alignment horizontal="right" vertical="center" wrapText="1"/>
    </xf>
    <xf numFmtId="3" fontId="45" fillId="36" borderId="17" xfId="0" applyNumberFormat="1" applyFont="1" applyFill="1" applyBorder="1" applyAlignment="1">
      <alignment horizontal="right" vertical="center" wrapText="1"/>
    </xf>
    <xf numFmtId="3" fontId="45" fillId="36" borderId="17" xfId="0" applyNumberFormat="1" applyFont="1" applyFill="1" applyBorder="1" applyAlignment="1">
      <alignment horizontal="right" vertical="center"/>
    </xf>
    <xf numFmtId="3" fontId="45" fillId="0" borderId="19" xfId="0" applyNumberFormat="1" applyFont="1" applyFill="1" applyBorder="1" applyAlignment="1">
      <alignment horizontal="right" vertical="center"/>
    </xf>
    <xf numFmtId="0" fontId="45" fillId="36" borderId="17" xfId="0" applyFont="1" applyFill="1" applyBorder="1" applyAlignment="1">
      <alignment vertical="center" wrapText="1"/>
    </xf>
    <xf numFmtId="3" fontId="45" fillId="35" borderId="17" xfId="0" applyNumberFormat="1" applyFont="1" applyFill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45" fillId="34" borderId="17" xfId="0" applyFont="1" applyFill="1" applyBorder="1" applyAlignment="1">
      <alignment vertical="center" wrapText="1"/>
    </xf>
    <xf numFmtId="0" fontId="45" fillId="36" borderId="21" xfId="0" applyFont="1" applyFill="1" applyBorder="1" applyAlignment="1">
      <alignment vertical="center" wrapText="1"/>
    </xf>
    <xf numFmtId="3" fontId="45" fillId="36" borderId="21" xfId="0" applyNumberFormat="1" applyFont="1" applyFill="1" applyBorder="1" applyAlignment="1">
      <alignment horizontal="right" vertical="center" wrapText="1"/>
    </xf>
    <xf numFmtId="3" fontId="45" fillId="36" borderId="21" xfId="0" applyNumberFormat="1" applyFont="1" applyFill="1" applyBorder="1" applyAlignment="1">
      <alignment horizontal="right" vertical="center"/>
    </xf>
    <xf numFmtId="3" fontId="45" fillId="0" borderId="21" xfId="0" applyNumberFormat="1" applyFont="1" applyFill="1" applyBorder="1" applyAlignment="1">
      <alignment horizontal="right" vertical="center"/>
    </xf>
    <xf numFmtId="49" fontId="45" fillId="0" borderId="20" xfId="0" applyNumberFormat="1" applyFont="1" applyBorder="1" applyAlignment="1">
      <alignment horizontal="center" vertical="center"/>
    </xf>
    <xf numFmtId="0" fontId="45" fillId="0" borderId="21" xfId="0" applyFont="1" applyFill="1" applyBorder="1" applyAlignment="1">
      <alignment vertical="center" wrapText="1"/>
    </xf>
    <xf numFmtId="3" fontId="45" fillId="33" borderId="21" xfId="0" applyNumberFormat="1" applyFont="1" applyFill="1" applyBorder="1" applyAlignment="1">
      <alignment horizontal="right" vertical="center"/>
    </xf>
    <xf numFmtId="49" fontId="45" fillId="0" borderId="31" xfId="0" applyNumberFormat="1" applyFont="1" applyBorder="1" applyAlignment="1">
      <alignment horizontal="center" vertical="center"/>
    </xf>
    <xf numFmtId="0" fontId="45" fillId="0" borderId="32" xfId="0" applyFont="1" applyFill="1" applyBorder="1" applyAlignment="1">
      <alignment vertical="center" wrapText="1"/>
    </xf>
    <xf numFmtId="3" fontId="45" fillId="0" borderId="32" xfId="0" applyNumberFormat="1" applyFont="1" applyFill="1" applyBorder="1" applyAlignment="1">
      <alignment horizontal="right" vertical="center" wrapText="1"/>
    </xf>
    <xf numFmtId="3" fontId="45" fillId="0" borderId="33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vertical="center"/>
    </xf>
    <xf numFmtId="0" fontId="45" fillId="0" borderId="32" xfId="0" applyFont="1" applyFill="1" applyBorder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/>
    </xf>
    <xf numFmtId="3" fontId="45" fillId="0" borderId="27" xfId="0" applyNumberFormat="1" applyFont="1" applyFill="1" applyBorder="1" applyAlignment="1">
      <alignment horizontal="right" vertical="center"/>
    </xf>
    <xf numFmtId="3" fontId="45" fillId="0" borderId="47" xfId="0" applyNumberFormat="1" applyFont="1" applyFill="1" applyBorder="1" applyAlignment="1">
      <alignment horizontal="right" vertical="center"/>
    </xf>
    <xf numFmtId="3" fontId="45" fillId="36" borderId="48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181" fontId="45" fillId="33" borderId="0" xfId="63" applyNumberFormat="1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>
      <alignment horizontal="right" vertical="center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3" fontId="45" fillId="34" borderId="15" xfId="63" applyNumberFormat="1" applyFont="1" applyFill="1" applyBorder="1" applyAlignment="1" applyProtection="1">
      <alignment horizontal="right" vertical="center"/>
      <protection/>
    </xf>
    <xf numFmtId="0" fontId="45" fillId="33" borderId="37" xfId="0" applyFont="1" applyFill="1" applyBorder="1" applyAlignment="1">
      <alignment horizontal="center" vertical="center"/>
    </xf>
    <xf numFmtId="181" fontId="45" fillId="33" borderId="38" xfId="63" applyNumberFormat="1" applyFont="1" applyFill="1" applyBorder="1" applyAlignment="1" applyProtection="1">
      <alignment horizontal="left" vertical="center" wrapText="1"/>
      <protection/>
    </xf>
    <xf numFmtId="3" fontId="45" fillId="34" borderId="44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/>
    </xf>
    <xf numFmtId="181" fontId="45" fillId="33" borderId="17" xfId="63" applyNumberFormat="1" applyFont="1" applyFill="1" applyBorder="1" applyAlignment="1" applyProtection="1">
      <alignment horizontal="left" vertical="center" wrapText="1"/>
      <protection/>
    </xf>
    <xf numFmtId="3" fontId="45" fillId="34" borderId="19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/>
    </xf>
    <xf numFmtId="181" fontId="45" fillId="33" borderId="21" xfId="63" applyNumberFormat="1" applyFont="1" applyFill="1" applyBorder="1" applyAlignment="1" applyProtection="1">
      <alignment horizontal="left" vertical="center" wrapText="1"/>
      <protection/>
    </xf>
    <xf numFmtId="3" fontId="45" fillId="33" borderId="19" xfId="0" applyNumberFormat="1" applyFont="1" applyFill="1" applyBorder="1" applyAlignment="1">
      <alignment horizontal="right" vertical="center"/>
    </xf>
    <xf numFmtId="3" fontId="45" fillId="33" borderId="23" xfId="0" applyNumberFormat="1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left" vertical="center" wrapText="1"/>
    </xf>
    <xf numFmtId="3" fontId="45" fillId="34" borderId="23" xfId="0" applyNumberFormat="1" applyFont="1" applyFill="1" applyBorder="1" applyAlignment="1">
      <alignment horizontal="right" vertical="center"/>
    </xf>
    <xf numFmtId="0" fontId="45" fillId="33" borderId="24" xfId="0" applyFont="1" applyFill="1" applyBorder="1" applyAlignment="1">
      <alignment horizontal="center" vertical="center"/>
    </xf>
    <xf numFmtId="181" fontId="45" fillId="33" borderId="25" xfId="63" applyNumberFormat="1" applyFont="1" applyFill="1" applyBorder="1" applyAlignment="1" applyProtection="1">
      <alignment horizontal="left" vertical="center" wrapText="1"/>
      <protection/>
    </xf>
    <xf numFmtId="3" fontId="45" fillId="33" borderId="39" xfId="0" applyNumberFormat="1" applyFont="1" applyFill="1" applyBorder="1" applyAlignment="1">
      <alignment horizontal="right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vertical="center"/>
    </xf>
    <xf numFmtId="3" fontId="45" fillId="33" borderId="28" xfId="0" applyNumberFormat="1" applyFont="1" applyFill="1" applyBorder="1" applyAlignment="1">
      <alignment horizontal="right" vertical="center"/>
    </xf>
    <xf numFmtId="181" fontId="45" fillId="0" borderId="0" xfId="63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center" vertical="center"/>
    </xf>
    <xf numFmtId="181" fontId="45" fillId="0" borderId="13" xfId="63" applyNumberFormat="1" applyFont="1" applyFill="1" applyBorder="1" applyAlignment="1" applyProtection="1">
      <alignment horizontal="left" vertical="center" wrapText="1"/>
      <protection/>
    </xf>
    <xf numFmtId="3" fontId="45" fillId="34" borderId="13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181" fontId="45" fillId="0" borderId="17" xfId="63" applyNumberFormat="1" applyFont="1" applyFill="1" applyBorder="1" applyAlignment="1" applyProtection="1">
      <alignment horizontal="left" vertical="center" wrapText="1"/>
      <protection/>
    </xf>
    <xf numFmtId="3" fontId="45" fillId="34" borderId="17" xfId="63" applyNumberFormat="1" applyFont="1" applyFill="1" applyBorder="1" applyAlignment="1" applyProtection="1">
      <alignment horizontal="right" vertical="center" wrapText="1"/>
      <protection/>
    </xf>
    <xf numFmtId="0" fontId="45" fillId="0" borderId="20" xfId="0" applyFont="1" applyFill="1" applyBorder="1" applyAlignment="1">
      <alignment horizontal="center" vertical="center"/>
    </xf>
    <xf numFmtId="181" fontId="45" fillId="0" borderId="21" xfId="63" applyNumberFormat="1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vertical="center"/>
    </xf>
    <xf numFmtId="182" fontId="45" fillId="0" borderId="0" xfId="64" applyFont="1" applyFill="1" applyAlignment="1">
      <alignment vertical="center"/>
      <protection/>
    </xf>
    <xf numFmtId="3" fontId="45" fillId="0" borderId="0" xfId="64" applyNumberFormat="1" applyFont="1" applyFill="1" applyAlignment="1">
      <alignment horizontal="center" vertical="center"/>
      <protection/>
    </xf>
    <xf numFmtId="3" fontId="45" fillId="0" borderId="0" xfId="64" applyNumberFormat="1" applyFont="1" applyFill="1" applyAlignment="1">
      <alignment vertical="center"/>
      <protection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1" fontId="45" fillId="35" borderId="0" xfId="63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1" fontId="45" fillId="35" borderId="10" xfId="63" applyNumberFormat="1" applyFont="1" applyFill="1" applyBorder="1" applyAlignment="1" applyProtection="1">
      <alignment horizontal="center" vertical="center"/>
      <protection/>
    </xf>
    <xf numFmtId="0" fontId="45" fillId="35" borderId="4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181" fontId="45" fillId="33" borderId="13" xfId="63" applyNumberFormat="1" applyFont="1" applyFill="1" applyBorder="1" applyAlignment="1" applyProtection="1">
      <alignment horizontal="left" vertical="center" wrapText="1"/>
      <protection/>
    </xf>
    <xf numFmtId="181" fontId="45" fillId="33" borderId="13" xfId="63" applyNumberFormat="1" applyFont="1" applyFill="1" applyBorder="1" applyAlignment="1" applyProtection="1">
      <alignment horizontal="center" vertical="center" wrapText="1"/>
      <protection/>
    </xf>
    <xf numFmtId="0" fontId="45" fillId="35" borderId="24" xfId="0" applyFont="1" applyFill="1" applyBorder="1" applyAlignment="1">
      <alignment horizontal="center" vertical="center"/>
    </xf>
    <xf numFmtId="181" fontId="45" fillId="33" borderId="25" xfId="63" applyNumberFormat="1" applyFont="1" applyFill="1" applyBorder="1" applyAlignment="1" applyProtection="1">
      <alignment horizontal="left" vertical="center" wrapText="1"/>
      <protection/>
    </xf>
    <xf numFmtId="181" fontId="45" fillId="33" borderId="25" xfId="63" applyNumberFormat="1" applyFont="1" applyFill="1" applyBorder="1" applyAlignment="1" applyProtection="1">
      <alignment horizontal="center" vertical="center" wrapText="1"/>
      <protection/>
    </xf>
    <xf numFmtId="0" fontId="45" fillId="35" borderId="26" xfId="0" applyFont="1" applyFill="1" applyBorder="1" applyAlignment="1">
      <alignment horizontal="center" vertical="center"/>
    </xf>
    <xf numFmtId="181" fontId="45" fillId="33" borderId="27" xfId="63" applyNumberFormat="1" applyFont="1" applyFill="1" applyBorder="1" applyAlignment="1" applyProtection="1">
      <alignment horizontal="left" vertical="center" wrapText="1"/>
      <protection/>
    </xf>
    <xf numFmtId="181" fontId="45" fillId="33" borderId="27" xfId="63" applyNumberFormat="1" applyFont="1" applyFill="1" applyBorder="1" applyAlignment="1" applyProtection="1">
      <alignment horizontal="center" vertical="center" wrapText="1"/>
      <protection/>
    </xf>
    <xf numFmtId="3" fontId="45" fillId="35" borderId="27" xfId="0" applyNumberFormat="1" applyFont="1" applyFill="1" applyBorder="1" applyAlignment="1">
      <alignment horizontal="right" vertical="center"/>
    </xf>
    <xf numFmtId="182" fontId="45" fillId="35" borderId="0" xfId="64" applyFont="1" applyFill="1" applyAlignment="1">
      <alignment vertical="center"/>
      <protection/>
    </xf>
    <xf numFmtId="0" fontId="45" fillId="35" borderId="35" xfId="0" applyFont="1" applyFill="1" applyBorder="1" applyAlignment="1">
      <alignment horizontal="center" vertical="center" wrapText="1"/>
    </xf>
    <xf numFmtId="181" fontId="45" fillId="35" borderId="35" xfId="63" applyNumberFormat="1" applyFont="1" applyFill="1" applyBorder="1" applyAlignment="1" applyProtection="1">
      <alignment horizontal="center" vertical="center" wrapText="1"/>
      <protection/>
    </xf>
    <xf numFmtId="181" fontId="45" fillId="33" borderId="17" xfId="63" applyNumberFormat="1" applyFont="1" applyFill="1" applyBorder="1" applyAlignment="1" applyProtection="1">
      <alignment horizontal="left" vertical="center" wrapText="1"/>
      <protection/>
    </xf>
    <xf numFmtId="10" fontId="45" fillId="33" borderId="17" xfId="0" applyNumberFormat="1" applyFont="1" applyFill="1" applyBorder="1" applyAlignment="1">
      <alignment horizontal="right" vertical="center"/>
    </xf>
    <xf numFmtId="181" fontId="45" fillId="33" borderId="21" xfId="63" applyNumberFormat="1" applyFont="1" applyFill="1" applyBorder="1" applyAlignment="1" applyProtection="1">
      <alignment horizontal="left" vertical="center" wrapText="1"/>
      <protection/>
    </xf>
    <xf numFmtId="3" fontId="45" fillId="35" borderId="21" xfId="0" applyNumberFormat="1" applyFont="1" applyFill="1" applyBorder="1" applyAlignment="1">
      <alignment horizontal="right" vertical="center"/>
    </xf>
    <xf numFmtId="3" fontId="45" fillId="33" borderId="50" xfId="0" applyNumberFormat="1" applyFont="1" applyFill="1" applyBorder="1" applyAlignment="1">
      <alignment horizontal="right" vertical="center"/>
    </xf>
    <xf numFmtId="181" fontId="45" fillId="35" borderId="51" xfId="63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/>
    </xf>
    <xf numFmtId="0" fontId="45" fillId="35" borderId="52" xfId="0" applyFont="1" applyFill="1" applyBorder="1" applyAlignment="1">
      <alignment horizontal="center" vertical="center"/>
    </xf>
    <xf numFmtId="181" fontId="45" fillId="35" borderId="12" xfId="63" applyNumberFormat="1" applyFont="1" applyFill="1" applyBorder="1" applyAlignment="1" applyProtection="1">
      <alignment horizontal="center" vertical="center"/>
      <protection/>
    </xf>
    <xf numFmtId="0" fontId="45" fillId="37" borderId="13" xfId="0" applyFont="1" applyFill="1" applyBorder="1" applyAlignment="1">
      <alignment vertical="center"/>
    </xf>
    <xf numFmtId="3" fontId="45" fillId="38" borderId="13" xfId="0" applyNumberFormat="1" applyFont="1" applyFill="1" applyBorder="1" applyAlignment="1">
      <alignment vertical="center"/>
    </xf>
    <xf numFmtId="3" fontId="45" fillId="35" borderId="15" xfId="0" applyNumberFormat="1" applyFont="1" applyFill="1" applyBorder="1" applyAlignment="1">
      <alignment vertical="center"/>
    </xf>
    <xf numFmtId="181" fontId="45" fillId="35" borderId="16" xfId="63" applyNumberFormat="1" applyFont="1" applyFill="1" applyBorder="1" applyAlignment="1" applyProtection="1">
      <alignment horizontal="center" vertical="center"/>
      <protection/>
    </xf>
    <xf numFmtId="0" fontId="45" fillId="37" borderId="17" xfId="0" applyFont="1" applyFill="1" applyBorder="1" applyAlignment="1">
      <alignment vertical="center"/>
    </xf>
    <xf numFmtId="3" fontId="45" fillId="38" borderId="17" xfId="0" applyNumberFormat="1" applyFont="1" applyFill="1" applyBorder="1" applyAlignment="1">
      <alignment vertical="center"/>
    </xf>
    <xf numFmtId="3" fontId="45" fillId="35" borderId="19" xfId="0" applyNumberFormat="1" applyFont="1" applyFill="1" applyBorder="1" applyAlignment="1">
      <alignment vertical="center"/>
    </xf>
    <xf numFmtId="0" fontId="45" fillId="37" borderId="17" xfId="0" applyFont="1" applyFill="1" applyBorder="1" applyAlignment="1">
      <alignment vertical="center" wrapText="1"/>
    </xf>
    <xf numFmtId="4" fontId="45" fillId="38" borderId="17" xfId="0" applyNumberFormat="1" applyFont="1" applyFill="1" applyBorder="1" applyAlignment="1">
      <alignment horizontal="right" vertical="center"/>
    </xf>
    <xf numFmtId="4" fontId="45" fillId="35" borderId="19" xfId="0" applyNumberFormat="1" applyFont="1" applyFill="1" applyBorder="1" applyAlignment="1">
      <alignment vertical="center"/>
    </xf>
    <xf numFmtId="181" fontId="45" fillId="35" borderId="29" xfId="63" applyNumberFormat="1" applyFont="1" applyFill="1" applyBorder="1" applyAlignment="1" applyProtection="1">
      <alignment horizontal="center" vertical="center"/>
      <protection/>
    </xf>
    <xf numFmtId="0" fontId="45" fillId="37" borderId="30" xfId="0" applyFont="1" applyFill="1" applyBorder="1" applyAlignment="1">
      <alignment vertical="center"/>
    </xf>
    <xf numFmtId="3" fontId="45" fillId="37" borderId="30" xfId="0" applyNumberFormat="1" applyFont="1" applyFill="1" applyBorder="1" applyAlignment="1">
      <alignment vertical="center"/>
    </xf>
    <xf numFmtId="3" fontId="45" fillId="35" borderId="28" xfId="0" applyNumberFormat="1" applyFont="1" applyFill="1" applyBorder="1" applyAlignment="1">
      <alignment vertical="center"/>
    </xf>
    <xf numFmtId="49" fontId="45" fillId="33" borderId="0" xfId="0" applyNumberFormat="1" applyFont="1" applyFill="1" applyAlignment="1">
      <alignment vertical="center" wrapText="1"/>
    </xf>
    <xf numFmtId="49" fontId="45" fillId="33" borderId="40" xfId="0" applyNumberFormat="1" applyFont="1" applyFill="1" applyBorder="1" applyAlignment="1">
      <alignment horizontal="center" vertical="center" wrapText="1"/>
    </xf>
    <xf numFmtId="49" fontId="45" fillId="0" borderId="40" xfId="0" applyNumberFormat="1" applyFont="1" applyFill="1" applyBorder="1" applyAlignment="1">
      <alignment horizontal="center" vertical="center" wrapText="1"/>
    </xf>
    <xf numFmtId="49" fontId="45" fillId="33" borderId="53" xfId="0" applyNumberFormat="1" applyFont="1" applyFill="1" applyBorder="1" applyAlignment="1">
      <alignment horizontal="center" vertical="center" wrapText="1"/>
    </xf>
    <xf numFmtId="49" fontId="45" fillId="33" borderId="54" xfId="0" applyNumberFormat="1" applyFont="1" applyFill="1" applyBorder="1" applyAlignment="1">
      <alignment horizontal="center" vertical="center" wrapText="1"/>
    </xf>
    <xf numFmtId="49" fontId="45" fillId="33" borderId="32" xfId="0" applyNumberFormat="1" applyFont="1" applyFill="1" applyBorder="1" applyAlignment="1">
      <alignment horizontal="center" vertical="center" wrapText="1"/>
    </xf>
    <xf numFmtId="49" fontId="45" fillId="33" borderId="55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49" fontId="45" fillId="33" borderId="31" xfId="0" applyNumberFormat="1" applyFont="1" applyFill="1" applyBorder="1" applyAlignment="1">
      <alignment horizontal="center" vertical="center"/>
    </xf>
    <xf numFmtId="49" fontId="45" fillId="33" borderId="32" xfId="0" applyNumberFormat="1" applyFont="1" applyFill="1" applyBorder="1" applyAlignment="1">
      <alignment horizontal="left" vertical="center"/>
    </xf>
    <xf numFmtId="0" fontId="45" fillId="33" borderId="32" xfId="0" applyNumberFormat="1" applyFont="1" applyFill="1" applyBorder="1" applyAlignment="1">
      <alignment horizontal="right" vertical="center"/>
    </xf>
    <xf numFmtId="3" fontId="45" fillId="33" borderId="33" xfId="0" applyNumberFormat="1" applyFont="1" applyFill="1" applyBorder="1" applyAlignment="1">
      <alignment horizontal="right" vertical="center"/>
    </xf>
    <xf numFmtId="0" fontId="45" fillId="33" borderId="37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vertical="center" wrapText="1"/>
    </xf>
    <xf numFmtId="0" fontId="45" fillId="34" borderId="38" xfId="0" applyNumberFormat="1" applyFont="1" applyFill="1" applyBorder="1" applyAlignment="1">
      <alignment horizontal="right" vertical="center" wrapText="1"/>
    </xf>
    <xf numFmtId="3" fontId="45" fillId="34" borderId="38" xfId="0" applyNumberFormat="1" applyFont="1" applyFill="1" applyBorder="1" applyAlignment="1">
      <alignment horizontal="right" vertical="center"/>
    </xf>
    <xf numFmtId="3" fontId="45" fillId="33" borderId="44" xfId="0" applyNumberFormat="1" applyFont="1" applyFill="1" applyBorder="1" applyAlignment="1">
      <alignment horizontal="right" vertical="center"/>
    </xf>
    <xf numFmtId="49" fontId="45" fillId="33" borderId="16" xfId="0" applyNumberFormat="1" applyFont="1" applyFill="1" applyBorder="1" applyAlignment="1">
      <alignment horizontal="center" vertical="center" wrapText="1"/>
    </xf>
    <xf numFmtId="0" fontId="45" fillId="34" borderId="17" xfId="0" applyNumberFormat="1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vertical="center" wrapText="1"/>
    </xf>
    <xf numFmtId="0" fontId="45" fillId="34" borderId="21" xfId="0" applyNumberFormat="1" applyFont="1" applyFill="1" applyBorder="1" applyAlignment="1">
      <alignment horizontal="right" vertical="center" wrapText="1"/>
    </xf>
    <xf numFmtId="49" fontId="45" fillId="33" borderId="31" xfId="0" applyNumberFormat="1" applyFont="1" applyFill="1" applyBorder="1" applyAlignment="1">
      <alignment horizontal="center" vertical="center" wrapText="1"/>
    </xf>
    <xf numFmtId="0" fontId="45" fillId="33" borderId="32" xfId="0" applyNumberFormat="1" applyFont="1" applyFill="1" applyBorder="1" applyAlignment="1">
      <alignment horizontal="right" vertical="center" wrapText="1"/>
    </xf>
    <xf numFmtId="3" fontId="45" fillId="33" borderId="33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0" fontId="45" fillId="35" borderId="54" xfId="0" applyFont="1" applyFill="1" applyBorder="1" applyAlignment="1">
      <alignment horizontal="left" vertical="center" wrapText="1"/>
    </xf>
    <xf numFmtId="3" fontId="45" fillId="35" borderId="54" xfId="0" applyNumberFormat="1" applyFont="1" applyFill="1" applyBorder="1" applyAlignment="1">
      <alignment horizontal="right" vertical="center" wrapText="1"/>
    </xf>
    <xf numFmtId="0" fontId="45" fillId="35" borderId="54" xfId="0" applyNumberFormat="1" applyFont="1" applyFill="1" applyBorder="1" applyAlignment="1">
      <alignment horizontal="right" vertical="center" wrapText="1"/>
    </xf>
    <xf numFmtId="3" fontId="45" fillId="35" borderId="33" xfId="0" applyNumberFormat="1" applyFont="1" applyFill="1" applyBorder="1" applyAlignment="1">
      <alignment horizontal="right" vertical="center" wrapText="1"/>
    </xf>
    <xf numFmtId="0" fontId="45" fillId="35" borderId="29" xfId="0" applyFont="1" applyFill="1" applyBorder="1" applyAlignment="1">
      <alignment horizontal="center" vertical="center"/>
    </xf>
    <xf numFmtId="183" fontId="45" fillId="35" borderId="30" xfId="0" applyNumberFormat="1" applyFont="1" applyFill="1" applyBorder="1" applyAlignment="1">
      <alignment vertical="center"/>
    </xf>
    <xf numFmtId="183" fontId="45" fillId="35" borderId="28" xfId="0" applyNumberFormat="1" applyFont="1" applyFill="1" applyBorder="1" applyAlignment="1">
      <alignment vertical="center"/>
    </xf>
    <xf numFmtId="183" fontId="45" fillId="35" borderId="30" xfId="0" applyNumberFormat="1" applyFont="1" applyFill="1" applyBorder="1" applyAlignment="1">
      <alignment horizontal="right" vertical="center"/>
    </xf>
    <xf numFmtId="183" fontId="45" fillId="35" borderId="28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 vertical="center"/>
    </xf>
    <xf numFmtId="2" fontId="45" fillId="33" borderId="0" xfId="0" applyNumberFormat="1" applyFont="1" applyFill="1" applyAlignment="1">
      <alignment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/>
    </xf>
    <xf numFmtId="49" fontId="45" fillId="33" borderId="29" xfId="0" applyNumberFormat="1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left" vertical="center" wrapText="1"/>
    </xf>
    <xf numFmtId="4" fontId="45" fillId="35" borderId="25" xfId="63" applyNumberFormat="1" applyFont="1" applyFill="1" applyBorder="1" applyAlignment="1" applyProtection="1">
      <alignment horizontal="right" vertical="center" wrapText="1"/>
      <protection/>
    </xf>
    <xf numFmtId="4" fontId="45" fillId="34" borderId="25" xfId="0" applyNumberFormat="1" applyFont="1" applyFill="1" applyBorder="1" applyAlignment="1">
      <alignment horizontal="right" vertical="center"/>
    </xf>
    <xf numFmtId="4" fontId="45" fillId="39" borderId="17" xfId="0" applyNumberFormat="1" applyFont="1" applyFill="1" applyBorder="1" applyAlignment="1">
      <alignment horizontal="right" vertical="center"/>
    </xf>
    <xf numFmtId="10" fontId="45" fillId="35" borderId="17" xfId="0" applyNumberFormat="1" applyFont="1" applyFill="1" applyBorder="1" applyAlignment="1">
      <alignment horizontal="right" vertical="center"/>
    </xf>
    <xf numFmtId="3" fontId="45" fillId="35" borderId="25" xfId="0" applyNumberFormat="1" applyFont="1" applyFill="1" applyBorder="1" applyAlignment="1">
      <alignment horizontal="right" vertical="center"/>
    </xf>
    <xf numFmtId="183" fontId="45" fillId="35" borderId="19" xfId="0" applyNumberFormat="1" applyFont="1" applyFill="1" applyBorder="1" applyAlignment="1">
      <alignment horizontal="right" vertical="center"/>
    </xf>
    <xf numFmtId="181" fontId="45" fillId="35" borderId="17" xfId="63" applyNumberFormat="1" applyFont="1" applyFill="1" applyBorder="1" applyAlignment="1" applyProtection="1">
      <alignment horizontal="left" vertical="center" wrapText="1"/>
      <protection/>
    </xf>
    <xf numFmtId="0" fontId="45" fillId="0" borderId="56" xfId="0" applyFont="1" applyFill="1" applyBorder="1" applyAlignment="1">
      <alignment horizontal="center" vertical="center"/>
    </xf>
    <xf numFmtId="0" fontId="45" fillId="0" borderId="50" xfId="0" applyNumberFormat="1" applyFont="1" applyFill="1" applyBorder="1" applyAlignment="1">
      <alignment vertical="center" wrapText="1"/>
    </xf>
    <xf numFmtId="181" fontId="45" fillId="0" borderId="13" xfId="63" applyNumberFormat="1" applyFont="1" applyFill="1" applyBorder="1" applyAlignment="1" applyProtection="1">
      <alignment horizontal="center" vertical="center" wrapText="1"/>
      <protection/>
    </xf>
    <xf numFmtId="181" fontId="45" fillId="0" borderId="17" xfId="63" applyNumberFormat="1" applyFont="1" applyFill="1" applyBorder="1" applyAlignment="1" applyProtection="1">
      <alignment horizontal="center" vertical="center" wrapText="1"/>
      <protection/>
    </xf>
    <xf numFmtId="181" fontId="45" fillId="35" borderId="17" xfId="63" applyNumberFormat="1" applyFont="1" applyFill="1" applyBorder="1" applyAlignment="1" applyProtection="1">
      <alignment horizontal="center" vertical="center" wrapText="1"/>
      <protection/>
    </xf>
    <xf numFmtId="0" fontId="45" fillId="0" borderId="50" xfId="0" applyNumberFormat="1" applyFont="1" applyFill="1" applyBorder="1" applyAlignment="1">
      <alignment horizontal="center" vertical="center" wrapText="1"/>
    </xf>
    <xf numFmtId="3" fontId="45" fillId="35" borderId="0" xfId="0" applyNumberFormat="1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/>
    </xf>
    <xf numFmtId="3" fontId="45" fillId="0" borderId="13" xfId="63" applyNumberFormat="1" applyFont="1" applyFill="1" applyBorder="1" applyAlignment="1" applyProtection="1">
      <alignment horizontal="right" vertical="center" wrapText="1"/>
      <protection/>
    </xf>
    <xf numFmtId="181" fontId="46" fillId="0" borderId="0" xfId="63" applyNumberFormat="1" applyFont="1" applyFill="1" applyBorder="1" applyAlignment="1" applyProtection="1">
      <alignment vertical="center"/>
      <protection/>
    </xf>
    <xf numFmtId="49" fontId="45" fillId="33" borderId="49" xfId="0" applyNumberFormat="1" applyFont="1" applyFill="1" applyBorder="1" applyAlignment="1">
      <alignment horizontal="center" vertical="center" wrapText="1"/>
    </xf>
    <xf numFmtId="3" fontId="45" fillId="0" borderId="15" xfId="0" applyNumberFormat="1" applyFont="1" applyFill="1" applyBorder="1" applyAlignment="1">
      <alignment horizontal="right" vertical="center"/>
    </xf>
    <xf numFmtId="1" fontId="45" fillId="33" borderId="52" xfId="0" applyNumberFormat="1" applyFont="1" applyFill="1" applyBorder="1" applyAlignment="1">
      <alignment horizontal="center" vertical="center" wrapText="1"/>
    </xf>
    <xf numFmtId="3" fontId="45" fillId="35" borderId="23" xfId="63" applyNumberFormat="1" applyFont="1" applyFill="1" applyBorder="1" applyAlignment="1" applyProtection="1">
      <alignment horizontal="right" vertical="center" wrapText="1"/>
      <protection/>
    </xf>
    <xf numFmtId="3" fontId="45" fillId="33" borderId="30" xfId="0" applyNumberFormat="1" applyFont="1" applyFill="1" applyBorder="1" applyAlignment="1">
      <alignment horizontal="right" vertical="center" wrapText="1"/>
    </xf>
    <xf numFmtId="0" fontId="45" fillId="0" borderId="30" xfId="0" applyFont="1" applyFill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3" fontId="45" fillId="0" borderId="30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left" vertical="center" wrapText="1"/>
    </xf>
    <xf numFmtId="3" fontId="45" fillId="33" borderId="13" xfId="0" applyNumberFormat="1" applyFont="1" applyFill="1" applyBorder="1" applyAlignment="1">
      <alignment horizontal="right" vertical="center" wrapText="1"/>
    </xf>
    <xf numFmtId="3" fontId="45" fillId="33" borderId="15" xfId="0" applyNumberFormat="1" applyFont="1" applyFill="1" applyBorder="1" applyAlignment="1">
      <alignment horizontal="right" vertical="center" wrapText="1"/>
    </xf>
    <xf numFmtId="49" fontId="45" fillId="33" borderId="17" xfId="0" applyNumberFormat="1" applyFont="1" applyFill="1" applyBorder="1" applyAlignment="1">
      <alignment horizontal="left" vertical="center" wrapText="1"/>
    </xf>
    <xf numFmtId="3" fontId="45" fillId="34" borderId="19" xfId="0" applyNumberFormat="1" applyFont="1" applyFill="1" applyBorder="1" applyAlignment="1">
      <alignment horizontal="right" vertical="center" wrapText="1"/>
    </xf>
    <xf numFmtId="3" fontId="45" fillId="33" borderId="19" xfId="0" applyNumberFormat="1" applyFont="1" applyFill="1" applyBorder="1" applyAlignment="1">
      <alignment horizontal="right" vertical="center" wrapText="1"/>
    </xf>
    <xf numFmtId="0" fontId="45" fillId="37" borderId="38" xfId="0" applyFont="1" applyFill="1" applyBorder="1" applyAlignment="1">
      <alignment vertical="center"/>
    </xf>
    <xf numFmtId="181" fontId="45" fillId="35" borderId="57" xfId="63" applyNumberFormat="1" applyFont="1" applyFill="1" applyBorder="1" applyAlignment="1" applyProtection="1">
      <alignment horizontal="center" vertical="center"/>
      <protection/>
    </xf>
    <xf numFmtId="4" fontId="45" fillId="35" borderId="45" xfId="0" applyNumberFormat="1" applyFont="1" applyFill="1" applyBorder="1" applyAlignment="1">
      <alignment vertical="center"/>
    </xf>
    <xf numFmtId="4" fontId="45" fillId="38" borderId="17" xfId="0" applyNumberFormat="1" applyFont="1" applyFill="1" applyBorder="1" applyAlignment="1">
      <alignment vertical="center" wrapText="1"/>
    </xf>
    <xf numFmtId="4" fontId="45" fillId="37" borderId="17" xfId="0" applyNumberFormat="1" applyFont="1" applyFill="1" applyBorder="1" applyAlignment="1">
      <alignment vertical="center" wrapText="1"/>
    </xf>
    <xf numFmtId="4" fontId="45" fillId="39" borderId="17" xfId="0" applyNumberFormat="1" applyFont="1" applyFill="1" applyBorder="1" applyAlignment="1">
      <alignment vertical="center" wrapText="1"/>
    </xf>
    <xf numFmtId="0" fontId="45" fillId="35" borderId="52" xfId="0" applyFont="1" applyFill="1" applyBorder="1" applyAlignment="1">
      <alignment horizontal="center" vertical="center"/>
    </xf>
    <xf numFmtId="181" fontId="45" fillId="35" borderId="10" xfId="63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181" fontId="45" fillId="35" borderId="37" xfId="63" applyNumberFormat="1" applyFont="1" applyFill="1" applyBorder="1" applyAlignment="1" applyProtection="1">
      <alignment horizontal="center" vertical="center"/>
      <protection/>
    </xf>
    <xf numFmtId="3" fontId="45" fillId="38" borderId="38" xfId="0" applyNumberFormat="1" applyFont="1" applyFill="1" applyBorder="1" applyAlignment="1">
      <alignment vertical="center"/>
    </xf>
    <xf numFmtId="3" fontId="45" fillId="35" borderId="44" xfId="0" applyNumberFormat="1" applyFont="1" applyFill="1" applyBorder="1" applyAlignment="1">
      <alignment vertical="center"/>
    </xf>
    <xf numFmtId="4" fontId="45" fillId="39" borderId="17" xfId="0" applyNumberFormat="1" applyFont="1" applyFill="1" applyBorder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5" fillId="33" borderId="60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 wrapText="1"/>
    </xf>
    <xf numFmtId="1" fontId="45" fillId="0" borderId="62" xfId="0" applyNumberFormat="1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49" fontId="45" fillId="0" borderId="58" xfId="0" applyNumberFormat="1" applyFont="1" applyBorder="1" applyAlignment="1">
      <alignment horizontal="center" vertical="center"/>
    </xf>
    <xf numFmtId="49" fontId="45" fillId="0" borderId="61" xfId="0" applyNumberFormat="1" applyFont="1" applyBorder="1" applyAlignment="1">
      <alignment horizontal="center" vertical="center"/>
    </xf>
    <xf numFmtId="49" fontId="45" fillId="0" borderId="62" xfId="0" applyNumberFormat="1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49" fontId="45" fillId="0" borderId="61" xfId="0" applyNumberFormat="1" applyFont="1" applyBorder="1" applyAlignment="1">
      <alignment horizontal="center" vertical="center" wrapText="1"/>
    </xf>
    <xf numFmtId="10" fontId="45" fillId="35" borderId="25" xfId="0" applyNumberFormat="1" applyFont="1" applyFill="1" applyBorder="1" applyAlignment="1" applyProtection="1">
      <alignment horizontal="right" vertical="center"/>
      <protection locked="0"/>
    </xf>
    <xf numFmtId="10" fontId="45" fillId="35" borderId="64" xfId="0" applyNumberFormat="1" applyFont="1" applyFill="1" applyBorder="1" applyAlignment="1" applyProtection="1">
      <alignment horizontal="right" vertical="center"/>
      <protection locked="0"/>
    </xf>
    <xf numFmtId="3" fontId="45" fillId="34" borderId="40" xfId="0" applyNumberFormat="1" applyFont="1" applyFill="1" applyBorder="1" applyAlignment="1">
      <alignment horizontal="right" vertical="center" wrapText="1"/>
    </xf>
    <xf numFmtId="3" fontId="45" fillId="34" borderId="32" xfId="0" applyNumberFormat="1" applyFont="1" applyFill="1" applyBorder="1" applyAlignment="1">
      <alignment horizontal="right" vertical="center" wrapText="1"/>
    </xf>
    <xf numFmtId="3" fontId="45" fillId="35" borderId="17" xfId="0" applyNumberFormat="1" applyFont="1" applyFill="1" applyBorder="1" applyAlignment="1">
      <alignment horizontal="right" vertical="center" wrapText="1"/>
    </xf>
    <xf numFmtId="0" fontId="45" fillId="0" borderId="37" xfId="0" applyFont="1" applyFill="1" applyBorder="1" applyAlignment="1">
      <alignment horizontal="center" vertical="center"/>
    </xf>
    <xf numFmtId="181" fontId="45" fillId="0" borderId="38" xfId="63" applyNumberFormat="1" applyFont="1" applyFill="1" applyBorder="1" applyAlignment="1" applyProtection="1">
      <alignment horizontal="left" vertical="center" wrapText="1"/>
      <protection/>
    </xf>
    <xf numFmtId="3" fontId="45" fillId="34" borderId="38" xfId="63" applyNumberFormat="1" applyFont="1" applyFill="1" applyBorder="1" applyAlignment="1" applyProtection="1">
      <alignment horizontal="right" vertical="center" wrapText="1"/>
      <protection/>
    </xf>
    <xf numFmtId="49" fontId="45" fillId="35" borderId="0" xfId="0" applyNumberFormat="1" applyFont="1" applyFill="1" applyAlignment="1">
      <alignment horizontal="center" vertical="center" wrapText="1"/>
    </xf>
    <xf numFmtId="49" fontId="45" fillId="35" borderId="16" xfId="0" applyNumberFormat="1" applyFont="1" applyFill="1" applyBorder="1" applyAlignment="1">
      <alignment horizontal="center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45" fillId="35" borderId="20" xfId="0" applyNumberFormat="1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left" vertical="center" wrapText="1"/>
    </xf>
    <xf numFmtId="49" fontId="45" fillId="35" borderId="24" xfId="0" applyNumberFormat="1" applyFont="1" applyFill="1" applyBorder="1" applyAlignment="1">
      <alignment horizontal="center" vertical="center"/>
    </xf>
    <xf numFmtId="0" fontId="45" fillId="35" borderId="25" xfId="0" applyFont="1" applyFill="1" applyBorder="1" applyAlignment="1">
      <alignment horizontal="left" vertical="center" wrapText="1"/>
    </xf>
    <xf numFmtId="3" fontId="45" fillId="0" borderId="17" xfId="63" applyNumberFormat="1" applyFont="1" applyFill="1" applyBorder="1" applyAlignment="1" applyProtection="1">
      <alignment horizontal="right" vertical="center" wrapText="1"/>
      <protection/>
    </xf>
    <xf numFmtId="3" fontId="45" fillId="0" borderId="28" xfId="0" applyNumberFormat="1" applyFont="1" applyFill="1" applyBorder="1" applyAlignment="1">
      <alignment horizontal="right" vertical="center"/>
    </xf>
    <xf numFmtId="0" fontId="45" fillId="33" borderId="35" xfId="0" applyNumberFormat="1" applyFont="1" applyFill="1" applyBorder="1" applyAlignment="1">
      <alignment horizontal="center" vertical="center" wrapText="1"/>
    </xf>
    <xf numFmtId="3" fontId="45" fillId="39" borderId="38" xfId="0" applyNumberFormat="1" applyFont="1" applyFill="1" applyBorder="1" applyAlignment="1">
      <alignment vertical="center"/>
    </xf>
    <xf numFmtId="0" fontId="45" fillId="33" borderId="25" xfId="0" applyFont="1" applyFill="1" applyBorder="1" applyAlignment="1">
      <alignment horizontal="left" vertical="center" wrapText="1"/>
    </xf>
    <xf numFmtId="183" fontId="45" fillId="33" borderId="23" xfId="0" applyNumberFormat="1" applyFont="1" applyFill="1" applyBorder="1" applyAlignment="1">
      <alignment horizontal="right" vertical="center"/>
    </xf>
    <xf numFmtId="3" fontId="45" fillId="35" borderId="38" xfId="0" applyNumberFormat="1" applyFont="1" applyFill="1" applyBorder="1" applyAlignment="1">
      <alignment horizontal="right" vertical="center" wrapText="1"/>
    </xf>
    <xf numFmtId="3" fontId="45" fillId="35" borderId="25" xfId="0" applyNumberFormat="1" applyFont="1" applyFill="1" applyBorder="1" applyAlignment="1">
      <alignment horizontal="right" vertical="center" wrapText="1"/>
    </xf>
    <xf numFmtId="0" fontId="45" fillId="35" borderId="65" xfId="0" applyFont="1" applyFill="1" applyBorder="1" applyAlignment="1">
      <alignment horizontal="right" vertical="center"/>
    </xf>
    <xf numFmtId="0" fontId="45" fillId="35" borderId="0" xfId="0" applyFont="1" applyFill="1" applyAlignment="1">
      <alignment horizontal="center" vertical="center"/>
    </xf>
    <xf numFmtId="3" fontId="45" fillId="35" borderId="0" xfId="0" applyNumberFormat="1" applyFont="1" applyFill="1" applyBorder="1" applyAlignment="1">
      <alignment horizontal="right" vertical="center"/>
    </xf>
    <xf numFmtId="10" fontId="45" fillId="0" borderId="44" xfId="0" applyNumberFormat="1" applyFont="1" applyFill="1" applyBorder="1" applyAlignment="1">
      <alignment horizontal="right" vertical="center"/>
    </xf>
    <xf numFmtId="10" fontId="45" fillId="34" borderId="19" xfId="0" applyNumberFormat="1" applyFont="1" applyFill="1" applyBorder="1" applyAlignment="1">
      <alignment horizontal="right" vertical="center"/>
    </xf>
    <xf numFmtId="10" fontId="45" fillId="0" borderId="19" xfId="0" applyNumberFormat="1" applyFont="1" applyFill="1" applyBorder="1" applyAlignment="1">
      <alignment horizontal="right" vertical="center"/>
    </xf>
    <xf numFmtId="10" fontId="45" fillId="34" borderId="23" xfId="0" applyNumberFormat="1" applyFont="1" applyFill="1" applyBorder="1" applyAlignment="1">
      <alignment horizontal="right" vertical="center"/>
    </xf>
    <xf numFmtId="10" fontId="45" fillId="0" borderId="28" xfId="0" applyNumberFormat="1" applyFont="1" applyFill="1" applyBorder="1" applyAlignment="1">
      <alignment horizontal="right" vertical="center"/>
    </xf>
    <xf numFmtId="4" fontId="45" fillId="38" borderId="17" xfId="0" applyNumberFormat="1" applyFont="1" applyFill="1" applyBorder="1" applyAlignment="1">
      <alignment vertical="center"/>
    </xf>
    <xf numFmtId="181" fontId="45" fillId="35" borderId="66" xfId="63" applyNumberFormat="1" applyFont="1" applyFill="1" applyBorder="1" applyAlignment="1" applyProtection="1">
      <alignment vertical="center" wrapText="1"/>
      <protection/>
    </xf>
    <xf numFmtId="0" fontId="45" fillId="39" borderId="13" xfId="0" applyFont="1" applyFill="1" applyBorder="1" applyAlignment="1">
      <alignment vertical="center"/>
    </xf>
    <xf numFmtId="0" fontId="45" fillId="39" borderId="38" xfId="0" applyFont="1" applyFill="1" applyBorder="1" applyAlignment="1">
      <alignment vertical="center"/>
    </xf>
    <xf numFmtId="0" fontId="45" fillId="39" borderId="17" xfId="0" applyFont="1" applyFill="1" applyBorder="1" applyAlignment="1">
      <alignment vertical="center"/>
    </xf>
    <xf numFmtId="0" fontId="45" fillId="39" borderId="17" xfId="0" applyFont="1" applyFill="1" applyBorder="1" applyAlignment="1">
      <alignment vertical="center" wrapText="1"/>
    </xf>
    <xf numFmtId="3" fontId="45" fillId="39" borderId="17" xfId="0" applyNumberFormat="1" applyFont="1" applyFill="1" applyBorder="1" applyAlignment="1">
      <alignment vertical="center"/>
    </xf>
    <xf numFmtId="3" fontId="45" fillId="39" borderId="13" xfId="0" applyNumberFormat="1" applyFont="1" applyFill="1" applyBorder="1" applyAlignment="1">
      <alignment vertical="center"/>
    </xf>
    <xf numFmtId="181" fontId="45" fillId="35" borderId="16" xfId="63" applyNumberFormat="1" applyFont="1" applyFill="1" applyBorder="1" applyAlignment="1" applyProtection="1">
      <alignment horizontal="center" vertical="center"/>
      <protection/>
    </xf>
    <xf numFmtId="0" fontId="45" fillId="37" borderId="17" xfId="57" applyFont="1" applyFill="1" applyBorder="1" applyAlignment="1">
      <alignment vertical="center" wrapText="1"/>
      <protection/>
    </xf>
    <xf numFmtId="0" fontId="45" fillId="37" borderId="17" xfId="57" applyFont="1" applyFill="1" applyBorder="1" applyAlignment="1">
      <alignment vertical="center"/>
      <protection/>
    </xf>
    <xf numFmtId="0" fontId="45" fillId="37" borderId="21" xfId="57" applyFont="1" applyFill="1" applyBorder="1" applyAlignment="1">
      <alignment vertical="center"/>
      <protection/>
    </xf>
    <xf numFmtId="0" fontId="45" fillId="37" borderId="25" xfId="57" applyFont="1" applyFill="1" applyBorder="1" applyAlignment="1">
      <alignment vertical="center"/>
      <protection/>
    </xf>
    <xf numFmtId="183" fontId="3" fillId="37" borderId="67" xfId="63" applyNumberFormat="1" applyFont="1" applyFill="1" applyBorder="1" applyAlignment="1" applyProtection="1">
      <alignment horizontal="right" vertical="center" wrapText="1"/>
      <protection/>
    </xf>
    <xf numFmtId="183" fontId="3" fillId="37" borderId="68" xfId="63" applyNumberFormat="1" applyFont="1" applyFill="1" applyBorder="1" applyAlignment="1" applyProtection="1">
      <alignment horizontal="right" vertical="center" wrapText="1"/>
      <protection/>
    </xf>
    <xf numFmtId="183" fontId="3" fillId="37" borderId="68" xfId="0" applyNumberFormat="1" applyFont="1" applyFill="1" applyBorder="1" applyAlignment="1">
      <alignment horizontal="right" vertical="center"/>
    </xf>
    <xf numFmtId="3" fontId="45" fillId="35" borderId="17" xfId="63" applyNumberFormat="1" applyFont="1" applyFill="1" applyBorder="1" applyAlignment="1" applyProtection="1">
      <alignment horizontal="right" vertical="center" wrapText="1"/>
      <protection/>
    </xf>
    <xf numFmtId="3" fontId="45" fillId="35" borderId="69" xfId="0" applyNumberFormat="1" applyFont="1" applyFill="1" applyBorder="1" applyAlignment="1">
      <alignment vertical="center"/>
    </xf>
    <xf numFmtId="3" fontId="45" fillId="35" borderId="41" xfId="0" applyNumberFormat="1" applyFont="1" applyFill="1" applyBorder="1" applyAlignment="1">
      <alignment vertical="center"/>
    </xf>
    <xf numFmtId="3" fontId="45" fillId="35" borderId="70" xfId="0" applyNumberFormat="1" applyFont="1" applyFill="1" applyBorder="1" applyAlignment="1">
      <alignment vertical="center"/>
    </xf>
    <xf numFmtId="3" fontId="45" fillId="35" borderId="71" xfId="0" applyNumberFormat="1" applyFont="1" applyFill="1" applyBorder="1" applyAlignment="1">
      <alignment vertical="center"/>
    </xf>
    <xf numFmtId="3" fontId="45" fillId="35" borderId="13" xfId="0" applyNumberFormat="1" applyFont="1" applyFill="1" applyBorder="1" applyAlignment="1">
      <alignment vertical="center"/>
    </xf>
    <xf numFmtId="10" fontId="45" fillId="34" borderId="21" xfId="0" applyNumberFormat="1" applyFont="1" applyFill="1" applyBorder="1" applyAlignment="1">
      <alignment vertical="center" wrapText="1"/>
    </xf>
    <xf numFmtId="3" fontId="45" fillId="35" borderId="30" xfId="0" applyNumberFormat="1" applyFont="1" applyFill="1" applyBorder="1" applyAlignment="1">
      <alignment vertical="center"/>
    </xf>
    <xf numFmtId="0" fontId="45" fillId="0" borderId="21" xfId="0" applyNumberFormat="1" applyFont="1" applyFill="1" applyBorder="1" applyAlignment="1">
      <alignment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10" fontId="45" fillId="35" borderId="0" xfId="0" applyNumberFormat="1" applyFont="1" applyFill="1" applyBorder="1" applyAlignment="1">
      <alignment vertical="center"/>
    </xf>
    <xf numFmtId="0" fontId="45" fillId="35" borderId="52" xfId="0" applyFont="1" applyFill="1" applyBorder="1" applyAlignment="1">
      <alignment horizontal="center" vertical="center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181" fontId="45" fillId="35" borderId="10" xfId="63" applyNumberFormat="1" applyFont="1" applyFill="1" applyBorder="1" applyAlignment="1" applyProtection="1">
      <alignment horizontal="center" vertical="center"/>
      <protection/>
    </xf>
    <xf numFmtId="181" fontId="45" fillId="35" borderId="10" xfId="63" applyNumberFormat="1" applyFont="1" applyFill="1" applyBorder="1" applyAlignment="1" applyProtection="1">
      <alignment horizontal="center" vertical="center" wrapText="1"/>
      <protection/>
    </xf>
    <xf numFmtId="0" fontId="45" fillId="35" borderId="35" xfId="0" applyFont="1" applyFill="1" applyBorder="1" applyAlignment="1">
      <alignment horizontal="center" vertical="center" wrapText="1"/>
    </xf>
    <xf numFmtId="181" fontId="45" fillId="0" borderId="10" xfId="63" applyNumberFormat="1" applyFont="1" applyFill="1" applyBorder="1" applyAlignment="1" applyProtection="1">
      <alignment horizontal="center" vertical="center"/>
      <protection/>
    </xf>
    <xf numFmtId="3" fontId="45" fillId="35" borderId="39" xfId="0" applyNumberFormat="1" applyFont="1" applyFill="1" applyBorder="1" applyAlignment="1">
      <alignment horizontal="right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5" fillId="33" borderId="61" xfId="0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0" fontId="45" fillId="33" borderId="73" xfId="0" applyFont="1" applyFill="1" applyBorder="1" applyAlignment="1">
      <alignment horizontal="center" vertical="center"/>
    </xf>
    <xf numFmtId="0" fontId="45" fillId="33" borderId="74" xfId="0" applyFont="1" applyFill="1" applyBorder="1" applyAlignment="1">
      <alignment horizontal="center" vertical="center"/>
    </xf>
    <xf numFmtId="181" fontId="45" fillId="35" borderId="0" xfId="63" applyNumberFormat="1" applyFont="1" applyFill="1" applyBorder="1" applyAlignment="1" applyProtection="1">
      <alignment vertical="center"/>
      <protection/>
    </xf>
    <xf numFmtId="181" fontId="45" fillId="35" borderId="66" xfId="63" applyNumberFormat="1" applyFont="1" applyFill="1" applyBorder="1" applyAlignment="1" applyProtection="1">
      <alignment horizontal="center" vertical="center" wrapText="1"/>
      <protection/>
    </xf>
    <xf numFmtId="3" fontId="45" fillId="34" borderId="13" xfId="63" applyNumberFormat="1" applyFont="1" applyFill="1" applyBorder="1" applyAlignment="1" applyProtection="1">
      <alignment horizontal="right" vertical="center" wrapText="1"/>
      <protection/>
    </xf>
    <xf numFmtId="3" fontId="45" fillId="0" borderId="21" xfId="63" applyNumberFormat="1" applyFont="1" applyFill="1" applyBorder="1" applyAlignment="1" applyProtection="1">
      <alignment horizontal="right" vertical="center" wrapText="1"/>
      <protection/>
    </xf>
    <xf numFmtId="3" fontId="3" fillId="0" borderId="23" xfId="63" applyNumberFormat="1" applyFont="1" applyFill="1" applyBorder="1" applyAlignment="1" applyProtection="1">
      <alignment horizontal="right" vertical="center"/>
      <protection/>
    </xf>
    <xf numFmtId="181" fontId="45" fillId="33" borderId="52" xfId="63" applyNumberFormat="1" applyFont="1" applyFill="1" applyBorder="1" applyAlignment="1" applyProtection="1">
      <alignment horizontal="center" vertical="center"/>
      <protection/>
    </xf>
    <xf numFmtId="0" fontId="45" fillId="35" borderId="11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58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49" fontId="45" fillId="0" borderId="6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NumberFormat="1" applyFont="1" applyFill="1" applyAlignment="1">
      <alignment horizontal="left" vertical="center" wrapText="1"/>
    </xf>
    <xf numFmtId="0" fontId="45" fillId="35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3" borderId="75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76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5" borderId="52" xfId="0" applyFont="1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40" xfId="0" applyNumberFormat="1" applyFont="1" applyFill="1" applyBorder="1" applyAlignment="1">
      <alignment horizontal="center" vertical="center" wrapText="1"/>
    </xf>
    <xf numFmtId="10" fontId="45" fillId="0" borderId="77" xfId="0" applyNumberFormat="1" applyFont="1" applyFill="1" applyBorder="1" applyAlignment="1">
      <alignment horizontal="left" vertical="center" wrapText="1"/>
    </xf>
    <xf numFmtId="10" fontId="45" fillId="0" borderId="64" xfId="0" applyNumberFormat="1" applyFont="1" applyFill="1" applyBorder="1" applyAlignment="1">
      <alignment horizontal="left" vertical="center" wrapText="1"/>
    </xf>
    <xf numFmtId="0" fontId="45" fillId="0" borderId="78" xfId="0" applyFont="1" applyFill="1" applyBorder="1" applyAlignment="1">
      <alignment horizontal="center" vertical="center" wrapText="1"/>
    </xf>
    <xf numFmtId="0" fontId="45" fillId="0" borderId="7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80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0" borderId="65" xfId="0" applyFont="1" applyBorder="1" applyAlignment="1">
      <alignment horizontal="left" vertical="center"/>
    </xf>
    <xf numFmtId="0" fontId="45" fillId="0" borderId="70" xfId="0" applyFont="1" applyBorder="1" applyAlignment="1">
      <alignment horizontal="left" vertical="center"/>
    </xf>
    <xf numFmtId="0" fontId="45" fillId="33" borderId="45" xfId="0" applyFont="1" applyFill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73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35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181" fontId="45" fillId="33" borderId="78" xfId="63" applyNumberFormat="1" applyFont="1" applyFill="1" applyBorder="1" applyAlignment="1" applyProtection="1">
      <alignment horizontal="center" vertical="center"/>
      <protection/>
    </xf>
    <xf numFmtId="181" fontId="45" fillId="33" borderId="11" xfId="63" applyNumberFormat="1" applyFont="1" applyFill="1" applyBorder="1" applyAlignment="1" applyProtection="1">
      <alignment horizontal="center" vertical="center"/>
      <protection/>
    </xf>
    <xf numFmtId="0" fontId="45" fillId="0" borderId="78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33" borderId="65" xfId="0" applyFont="1" applyFill="1" applyBorder="1" applyAlignment="1">
      <alignment horizontal="left" vertical="center"/>
    </xf>
    <xf numFmtId="0" fontId="45" fillId="33" borderId="60" xfId="0" applyFont="1" applyFill="1" applyBorder="1" applyAlignment="1">
      <alignment horizontal="left" vertical="center"/>
    </xf>
    <xf numFmtId="181" fontId="45" fillId="35" borderId="78" xfId="63" applyNumberFormat="1" applyFont="1" applyFill="1" applyBorder="1" applyAlignment="1" applyProtection="1">
      <alignment horizontal="center" vertical="center"/>
      <protection/>
    </xf>
    <xf numFmtId="181" fontId="45" fillId="35" borderId="83" xfId="63" applyNumberFormat="1" applyFont="1" applyFill="1" applyBorder="1" applyAlignment="1" applyProtection="1">
      <alignment horizontal="center" vertical="center"/>
      <protection/>
    </xf>
    <xf numFmtId="181" fontId="45" fillId="35" borderId="11" xfId="63" applyNumberFormat="1" applyFont="1" applyFill="1" applyBorder="1" applyAlignment="1" applyProtection="1">
      <alignment horizontal="center" vertical="center"/>
      <protection/>
    </xf>
    <xf numFmtId="181" fontId="45" fillId="35" borderId="74" xfId="63" applyNumberFormat="1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>
      <alignment horizontal="left" vertical="center"/>
    </xf>
    <xf numFmtId="0" fontId="45" fillId="33" borderId="84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58" xfId="0" applyFont="1" applyFill="1" applyBorder="1" applyAlignment="1">
      <alignment horizontal="left" vertical="center"/>
    </xf>
    <xf numFmtId="0" fontId="45" fillId="33" borderId="77" xfId="0" applyFont="1" applyFill="1" applyBorder="1" applyAlignment="1">
      <alignment horizontal="left" vertical="center"/>
    </xf>
    <xf numFmtId="0" fontId="45" fillId="33" borderId="72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center" vertical="center" wrapText="1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0" fontId="45" fillId="0" borderId="7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76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33" borderId="85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5" borderId="86" xfId="0" applyFont="1" applyFill="1" applyBorder="1" applyAlignment="1">
      <alignment horizontal="right" vertical="center"/>
    </xf>
    <xf numFmtId="0" fontId="45" fillId="35" borderId="87" xfId="0" applyFont="1" applyFill="1" applyBorder="1" applyAlignment="1">
      <alignment horizontal="right" vertical="center"/>
    </xf>
    <xf numFmtId="0" fontId="45" fillId="35" borderId="88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81" xfId="0" applyFont="1" applyBorder="1" applyAlignment="1">
      <alignment horizontal="left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right" vertical="center"/>
    </xf>
    <xf numFmtId="0" fontId="45" fillId="0" borderId="87" xfId="0" applyFont="1" applyBorder="1" applyAlignment="1">
      <alignment horizontal="right" vertical="center"/>
    </xf>
    <xf numFmtId="0" fontId="45" fillId="0" borderId="88" xfId="0" applyFont="1" applyBorder="1" applyAlignment="1">
      <alignment horizontal="right" vertical="center"/>
    </xf>
    <xf numFmtId="0" fontId="45" fillId="0" borderId="7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/>
    </xf>
    <xf numFmtId="0" fontId="45" fillId="35" borderId="40" xfId="0" applyFont="1" applyFill="1" applyBorder="1" applyAlignment="1">
      <alignment horizontal="center" vertical="center" wrapText="1"/>
    </xf>
    <xf numFmtId="0" fontId="45" fillId="33" borderId="76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0" fontId="45" fillId="33" borderId="75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181" fontId="45" fillId="0" borderId="52" xfId="63" applyNumberFormat="1" applyFont="1" applyFill="1" applyBorder="1" applyAlignment="1" applyProtection="1">
      <alignment horizontal="center" vertical="center"/>
      <protection/>
    </xf>
    <xf numFmtId="181" fontId="45" fillId="0" borderId="49" xfId="63" applyNumberFormat="1" applyFont="1" applyFill="1" applyBorder="1" applyAlignment="1" applyProtection="1">
      <alignment horizontal="center" vertical="center"/>
      <protection/>
    </xf>
    <xf numFmtId="181" fontId="45" fillId="0" borderId="81" xfId="63" applyNumberFormat="1" applyFont="1" applyFill="1" applyBorder="1" applyAlignment="1" applyProtection="1">
      <alignment horizontal="left" vertical="center" wrapText="1"/>
      <protection/>
    </xf>
    <xf numFmtId="0" fontId="45" fillId="35" borderId="75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76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181" fontId="45" fillId="35" borderId="10" xfId="63" applyNumberFormat="1" applyFont="1" applyFill="1" applyBorder="1" applyAlignment="1" applyProtection="1">
      <alignment horizontal="center" vertical="center"/>
      <protection/>
    </xf>
    <xf numFmtId="181" fontId="45" fillId="35" borderId="40" xfId="63" applyNumberFormat="1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>
      <alignment horizontal="left" vertical="center" wrapText="1"/>
    </xf>
    <xf numFmtId="0" fontId="45" fillId="0" borderId="69" xfId="0" applyFont="1" applyFill="1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45" fillId="35" borderId="78" xfId="0" applyFont="1" applyFill="1" applyBorder="1" applyAlignment="1">
      <alignment horizontal="center" vertical="center"/>
    </xf>
    <xf numFmtId="0" fontId="45" fillId="35" borderId="81" xfId="0" applyFont="1" applyFill="1" applyBorder="1" applyAlignment="1">
      <alignment horizontal="center" vertical="center"/>
    </xf>
    <xf numFmtId="0" fontId="45" fillId="35" borderId="79" xfId="0" applyFont="1" applyFill="1" applyBorder="1" applyAlignment="1">
      <alignment horizontal="center" vertical="center"/>
    </xf>
    <xf numFmtId="0" fontId="45" fillId="35" borderId="89" xfId="0" applyFont="1" applyFill="1" applyBorder="1" applyAlignment="1">
      <alignment horizontal="center" vertical="center"/>
    </xf>
    <xf numFmtId="0" fontId="45" fillId="35" borderId="90" xfId="0" applyFont="1" applyFill="1" applyBorder="1" applyAlignment="1">
      <alignment horizontal="center" vertical="center"/>
    </xf>
    <xf numFmtId="0" fontId="45" fillId="35" borderId="77" xfId="0" applyFont="1" applyFill="1" applyBorder="1" applyAlignment="1">
      <alignment horizontal="left" vertical="center"/>
    </xf>
    <xf numFmtId="0" fontId="45" fillId="35" borderId="91" xfId="0" applyFont="1" applyFill="1" applyBorder="1" applyAlignment="1">
      <alignment horizontal="left" vertical="center"/>
    </xf>
    <xf numFmtId="0" fontId="45" fillId="35" borderId="64" xfId="0" applyFont="1" applyFill="1" applyBorder="1" applyAlignment="1">
      <alignment horizontal="left" vertical="center"/>
    </xf>
    <xf numFmtId="0" fontId="45" fillId="35" borderId="92" xfId="0" applyFont="1" applyFill="1" applyBorder="1" applyAlignment="1">
      <alignment horizontal="left" vertical="center"/>
    </xf>
    <xf numFmtId="0" fontId="45" fillId="35" borderId="34" xfId="0" applyFont="1" applyFill="1" applyBorder="1" applyAlignment="1">
      <alignment horizontal="left" vertical="center"/>
    </xf>
    <xf numFmtId="0" fontId="45" fillId="35" borderId="43" xfId="0" applyFont="1" applyFill="1" applyBorder="1" applyAlignment="1">
      <alignment horizontal="left" vertical="center"/>
    </xf>
    <xf numFmtId="181" fontId="45" fillId="35" borderId="66" xfId="63" applyNumberFormat="1" applyFont="1" applyFill="1" applyBorder="1" applyAlignment="1" applyProtection="1">
      <alignment horizontal="center" vertical="center"/>
      <protection/>
    </xf>
    <xf numFmtId="183" fontId="45" fillId="0" borderId="54" xfId="0" applyNumberFormat="1" applyFont="1" applyFill="1" applyBorder="1" applyAlignment="1">
      <alignment horizontal="right" vertical="center"/>
    </xf>
    <xf numFmtId="183" fontId="45" fillId="0" borderId="40" xfId="0" applyNumberFormat="1" applyFont="1" applyFill="1" applyBorder="1" applyAlignment="1">
      <alignment horizontal="right" vertical="center"/>
    </xf>
    <xf numFmtId="183" fontId="45" fillId="0" borderId="27" xfId="0" applyNumberFormat="1" applyFont="1" applyFill="1" applyBorder="1" applyAlignment="1">
      <alignment horizontal="right" vertical="center"/>
    </xf>
    <xf numFmtId="181" fontId="45" fillId="35" borderId="10" xfId="63" applyNumberFormat="1" applyFont="1" applyFill="1" applyBorder="1" applyAlignment="1" applyProtection="1">
      <alignment horizontal="center" vertical="center" wrapText="1"/>
      <protection/>
    </xf>
    <xf numFmtId="181" fontId="45" fillId="35" borderId="35" xfId="63" applyNumberFormat="1" applyFont="1" applyFill="1" applyBorder="1" applyAlignment="1" applyProtection="1">
      <alignment horizontal="center" vertical="center" wrapText="1"/>
      <protection/>
    </xf>
    <xf numFmtId="3" fontId="45" fillId="33" borderId="55" xfId="0" applyNumberFormat="1" applyFont="1" applyFill="1" applyBorder="1" applyAlignment="1">
      <alignment horizontal="right" vertical="center"/>
    </xf>
    <xf numFmtId="3" fontId="45" fillId="33" borderId="45" xfId="0" applyNumberFormat="1" applyFont="1" applyFill="1" applyBorder="1" applyAlignment="1">
      <alignment horizontal="right" vertical="center"/>
    </xf>
    <xf numFmtId="3" fontId="45" fillId="33" borderId="47" xfId="0" applyNumberFormat="1" applyFont="1" applyFill="1" applyBorder="1" applyAlignment="1">
      <alignment horizontal="right" vertical="center"/>
    </xf>
    <xf numFmtId="0" fontId="45" fillId="35" borderId="52" xfId="0" applyFont="1" applyFill="1" applyBorder="1" applyAlignment="1">
      <alignment horizontal="center" vertical="center" wrapText="1"/>
    </xf>
    <xf numFmtId="0" fontId="45" fillId="33" borderId="81" xfId="0" applyFont="1" applyFill="1" applyBorder="1" applyAlignment="1">
      <alignment horizontal="left" vertical="center"/>
    </xf>
    <xf numFmtId="3" fontId="45" fillId="35" borderId="54" xfId="0" applyNumberFormat="1" applyFont="1" applyFill="1" applyBorder="1" applyAlignment="1">
      <alignment horizontal="right" vertical="center"/>
    </xf>
    <xf numFmtId="3" fontId="45" fillId="35" borderId="40" xfId="0" applyNumberFormat="1" applyFont="1" applyFill="1" applyBorder="1" applyAlignment="1">
      <alignment horizontal="right" vertical="center"/>
    </xf>
    <xf numFmtId="3" fontId="45" fillId="35" borderId="27" xfId="0" applyNumberFormat="1" applyFont="1" applyFill="1" applyBorder="1" applyAlignment="1">
      <alignment horizontal="right" vertical="center"/>
    </xf>
    <xf numFmtId="183" fontId="45" fillId="35" borderId="54" xfId="0" applyNumberFormat="1" applyFont="1" applyFill="1" applyBorder="1" applyAlignment="1">
      <alignment horizontal="right" vertical="center"/>
    </xf>
    <xf numFmtId="183" fontId="45" fillId="35" borderId="40" xfId="0" applyNumberFormat="1" applyFont="1" applyFill="1" applyBorder="1" applyAlignment="1">
      <alignment horizontal="right" vertical="center"/>
    </xf>
    <xf numFmtId="183" fontId="45" fillId="35" borderId="27" xfId="0" applyNumberFormat="1" applyFont="1" applyFill="1" applyBorder="1" applyAlignment="1">
      <alignment horizontal="right" vertical="center"/>
    </xf>
    <xf numFmtId="181" fontId="45" fillId="0" borderId="10" xfId="63" applyNumberFormat="1" applyFont="1" applyFill="1" applyBorder="1" applyAlignment="1" applyProtection="1">
      <alignment horizontal="center" vertical="center"/>
      <protection/>
    </xf>
    <xf numFmtId="181" fontId="45" fillId="0" borderId="35" xfId="63" applyNumberFormat="1" applyFont="1" applyFill="1" applyBorder="1" applyAlignment="1" applyProtection="1">
      <alignment horizontal="center" vertical="center"/>
      <protection/>
    </xf>
    <xf numFmtId="3" fontId="45" fillId="0" borderId="93" xfId="0" applyNumberFormat="1" applyFont="1" applyFill="1" applyBorder="1" applyAlignment="1">
      <alignment horizontal="right" vertical="center"/>
    </xf>
    <xf numFmtId="3" fontId="45" fillId="0" borderId="94" xfId="0" applyNumberFormat="1" applyFont="1" applyFill="1" applyBorder="1" applyAlignment="1">
      <alignment horizontal="right" vertical="center"/>
    </xf>
    <xf numFmtId="3" fontId="45" fillId="0" borderId="95" xfId="0" applyNumberFormat="1" applyFont="1" applyFill="1" applyBorder="1" applyAlignment="1">
      <alignment horizontal="right" vertical="center"/>
    </xf>
    <xf numFmtId="1" fontId="45" fillId="0" borderId="10" xfId="63" applyNumberFormat="1" applyFont="1" applyFill="1" applyBorder="1" applyAlignment="1" applyProtection="1">
      <alignment horizontal="center" vertical="center"/>
      <protection/>
    </xf>
    <xf numFmtId="1" fontId="45" fillId="0" borderId="35" xfId="63" applyNumberFormat="1" applyFont="1" applyFill="1" applyBorder="1" applyAlignment="1" applyProtection="1">
      <alignment horizontal="center" vertical="center"/>
      <protection/>
    </xf>
    <xf numFmtId="3" fontId="45" fillId="0" borderId="21" xfId="0" applyNumberFormat="1" applyFont="1" applyFill="1" applyBorder="1" applyAlignment="1">
      <alignment horizontal="right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49" fontId="45" fillId="33" borderId="76" xfId="0" applyNumberFormat="1" applyFont="1" applyFill="1" applyBorder="1" applyAlignment="1">
      <alignment horizontal="center" vertical="center" wrapText="1"/>
    </xf>
    <xf numFmtId="49" fontId="45" fillId="33" borderId="21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35" xfId="0" applyNumberFormat="1" applyFont="1" applyFill="1" applyBorder="1" applyAlignment="1">
      <alignment horizontal="center" vertical="center" wrapText="1"/>
    </xf>
    <xf numFmtId="49" fontId="45" fillId="33" borderId="66" xfId="0" applyNumberFormat="1" applyFont="1" applyFill="1" applyBorder="1" applyAlignment="1">
      <alignment horizontal="center" vertical="center" wrapText="1"/>
    </xf>
    <xf numFmtId="0" fontId="45" fillId="35" borderId="65" xfId="0" applyFont="1" applyFill="1" applyBorder="1" applyAlignment="1">
      <alignment horizontal="right" vertical="center"/>
    </xf>
    <xf numFmtId="0" fontId="45" fillId="35" borderId="70" xfId="0" applyFont="1" applyFill="1" applyBorder="1" applyAlignment="1">
      <alignment horizontal="right" vertical="center"/>
    </xf>
    <xf numFmtId="0" fontId="45" fillId="35" borderId="60" xfId="0" applyFont="1" applyFill="1" applyBorder="1" applyAlignment="1">
      <alignment horizontal="right" vertical="center"/>
    </xf>
    <xf numFmtId="49" fontId="45" fillId="33" borderId="85" xfId="0" applyNumberFormat="1" applyFont="1" applyFill="1" applyBorder="1" applyAlignment="1">
      <alignment horizontal="center" vertical="center" wrapText="1"/>
    </xf>
    <xf numFmtId="49" fontId="45" fillId="33" borderId="23" xfId="0" applyNumberFormat="1" applyFont="1" applyFill="1" applyBorder="1" applyAlignment="1">
      <alignment horizontal="center" vertical="center" wrapText="1"/>
    </xf>
    <xf numFmtId="49" fontId="45" fillId="33" borderId="75" xfId="0" applyNumberFormat="1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/>
    </xf>
    <xf numFmtId="49" fontId="45" fillId="33" borderId="51" xfId="0" applyNumberFormat="1" applyFont="1" applyFill="1" applyBorder="1" applyAlignment="1">
      <alignment horizontal="center" vertical="center" wrapText="1"/>
    </xf>
    <xf numFmtId="49" fontId="45" fillId="33" borderId="73" xfId="0" applyNumberFormat="1" applyFont="1" applyFill="1" applyBorder="1" applyAlignment="1">
      <alignment horizontal="center" vertical="center" wrapText="1"/>
    </xf>
    <xf numFmtId="0" fontId="45" fillId="33" borderId="52" xfId="0" applyNumberFormat="1" applyFont="1" applyFill="1" applyBorder="1" applyAlignment="1">
      <alignment horizontal="center" vertical="center" wrapText="1"/>
    </xf>
    <xf numFmtId="0" fontId="45" fillId="33" borderId="4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Standard_A" xfId="63"/>
    <cellStyle name="Standard_A_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15</v>
      </c>
    </row>
    <row r="2" s="1" customFormat="1" ht="15" customHeight="1">
      <c r="AS2" s="1" t="s">
        <v>43</v>
      </c>
    </row>
    <row r="3" s="1" customFormat="1" ht="15" customHeight="1">
      <c r="AS3" s="1" t="s">
        <v>44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163</v>
      </c>
    </row>
    <row r="11" spans="2:3" s="1" customFormat="1" ht="15" customHeight="1">
      <c r="B11" s="1" t="s">
        <v>46</v>
      </c>
      <c r="C11" s="2" t="s">
        <v>322</v>
      </c>
    </row>
    <row r="12" s="1" customFormat="1" ht="15" customHeight="1"/>
    <row r="13" s="1" customFormat="1" ht="15" customHeight="1"/>
    <row r="14" spans="2:11" s="1" customFormat="1" ht="15" customHeight="1">
      <c r="B14" s="1" t="s">
        <v>88</v>
      </c>
      <c r="E14" s="444"/>
      <c r="F14" s="444"/>
      <c r="G14" s="444"/>
      <c r="H14" s="444"/>
      <c r="I14" s="444"/>
      <c r="J14" s="444"/>
      <c r="K14" s="444"/>
    </row>
    <row r="15" spans="2:11" s="1" customFormat="1" ht="15" customHeight="1">
      <c r="B15" s="1" t="s">
        <v>89</v>
      </c>
      <c r="E15" s="444"/>
      <c r="F15" s="444"/>
      <c r="G15" s="444"/>
      <c r="H15" s="444"/>
      <c r="I15" s="444"/>
      <c r="J15" s="444"/>
      <c r="K15" s="444"/>
    </row>
    <row r="16" spans="2:11" s="1" customFormat="1" ht="15" customHeight="1">
      <c r="B16" s="1" t="s">
        <v>116</v>
      </c>
      <c r="E16" s="444"/>
      <c r="F16" s="444"/>
      <c r="G16" s="444"/>
      <c r="H16" s="444"/>
      <c r="I16" s="444"/>
      <c r="J16" s="444"/>
      <c r="K16" s="444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260</v>
      </c>
      <c r="E18" s="5">
        <v>2015</v>
      </c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47</v>
      </c>
      <c r="E20" s="444"/>
      <c r="F20" s="444"/>
      <c r="G20" s="444"/>
      <c r="H20" s="444"/>
      <c r="I20" s="444"/>
      <c r="J20" s="444"/>
      <c r="K20" s="444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48</v>
      </c>
      <c r="D22" s="1" t="s">
        <v>16</v>
      </c>
      <c r="E22" s="444"/>
      <c r="F22" s="444"/>
      <c r="G22" s="444"/>
      <c r="H22" s="444"/>
      <c r="I22" s="444"/>
      <c r="J22" s="444"/>
      <c r="K22" s="444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17</v>
      </c>
      <c r="E24" s="444"/>
      <c r="F24" s="444"/>
      <c r="G24" s="444"/>
      <c r="H24" s="444"/>
      <c r="I24" s="444"/>
      <c r="J24" s="444"/>
      <c r="K24" s="444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45</v>
      </c>
      <c r="E26" s="444"/>
      <c r="F26" s="444"/>
      <c r="G26" s="444"/>
      <c r="H26" s="444"/>
      <c r="I26" s="444"/>
      <c r="J26" s="444"/>
      <c r="K26" s="444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91</v>
      </c>
      <c r="E28" s="445"/>
      <c r="F28" s="445"/>
      <c r="G28" s="445"/>
      <c r="H28" s="445"/>
      <c r="I28" s="445"/>
      <c r="J28" s="445"/>
      <c r="K28" s="445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90</v>
      </c>
    </row>
    <row r="31" spans="2:4" s="9" customFormat="1" ht="15" customHeight="1">
      <c r="B31" s="10" t="s">
        <v>180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25.5" customHeight="1">
      <c r="B33" s="446" t="s">
        <v>521</v>
      </c>
      <c r="C33" s="446"/>
      <c r="D33" s="446"/>
      <c r="E33" s="446"/>
      <c r="F33" s="446"/>
      <c r="G33" s="446"/>
      <c r="H33" s="446"/>
      <c r="I33" s="446"/>
      <c r="J33" s="446"/>
      <c r="K33" s="446"/>
    </row>
    <row r="34" s="9" customFormat="1" ht="15" customHeight="1">
      <c r="B34" s="14"/>
    </row>
    <row r="35" spans="2:11" s="9" customFormat="1" ht="15" customHeight="1">
      <c r="B35" s="443"/>
      <c r="C35" s="443"/>
      <c r="D35" s="443"/>
      <c r="E35" s="443"/>
      <c r="F35" s="443"/>
      <c r="G35" s="443"/>
      <c r="H35" s="443"/>
      <c r="I35" s="443"/>
      <c r="J35" s="443"/>
      <c r="K35" s="443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2" right="0.2" top="0.75" bottom="0.43" header="0.17" footer="0.17"/>
  <pageSetup fitToHeight="1" fitToWidth="1" horizontalDpi="600" verticalDpi="600" orientation="landscape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93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86.28125" style="9" customWidth="1"/>
    <col min="4" max="4" width="32.57421875" style="9" customWidth="1"/>
    <col min="5" max="5" width="29.140625" style="9" customWidth="1"/>
    <col min="6" max="18" width="9.7109375" style="9" customWidth="1"/>
    <col min="19" max="16384" width="9.140625" style="9" customWidth="1"/>
  </cols>
  <sheetData>
    <row r="1" spans="2:67" ht="15" customHeight="1">
      <c r="B1" s="15" t="s">
        <v>117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9:67" ht="15" customHeight="1"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2:67" ht="15" customHeight="1">
      <c r="B3" s="1" t="str">
        <f>+CONCATENATE('Naslovna strana'!$B$14," ",'Naslovna strana'!$E$14)</f>
        <v>Назив енергетског субјекта: 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2:67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2:67" ht="15" customHeight="1">
      <c r="B5" s="55" t="str">
        <f>+CONCATENATE('Naslovna strana'!$B$28," ",'Naslovna strana'!$E$28)</f>
        <v>Датум обраде: 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ht="15" customHeight="1"/>
    <row r="7" ht="15" customHeight="1"/>
    <row r="8" spans="2:18" s="63" customFormat="1" ht="15" customHeight="1">
      <c r="B8" s="497" t="s">
        <v>514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</row>
    <row r="9" spans="2:11" s="63" customFormat="1" ht="15" customHeight="1" thickBot="1"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spans="2:18" s="63" customFormat="1" ht="60" customHeight="1" thickTop="1">
      <c r="B10" s="238" t="s">
        <v>194</v>
      </c>
      <c r="C10" s="421" t="s">
        <v>49</v>
      </c>
      <c r="D10" s="422" t="s">
        <v>451</v>
      </c>
      <c r="E10" s="422" t="s">
        <v>452</v>
      </c>
      <c r="F10" s="421" t="s">
        <v>251</v>
      </c>
      <c r="G10" s="421" t="s">
        <v>252</v>
      </c>
      <c r="H10" s="421" t="s">
        <v>103</v>
      </c>
      <c r="I10" s="421" t="s">
        <v>104</v>
      </c>
      <c r="J10" s="421" t="s">
        <v>105</v>
      </c>
      <c r="K10" s="421" t="s">
        <v>106</v>
      </c>
      <c r="L10" s="239" t="s">
        <v>107</v>
      </c>
      <c r="M10" s="239" t="s">
        <v>253</v>
      </c>
      <c r="N10" s="239" t="s">
        <v>254</v>
      </c>
      <c r="O10" s="239" t="s">
        <v>255</v>
      </c>
      <c r="P10" s="239" t="s">
        <v>256</v>
      </c>
      <c r="Q10" s="239" t="s">
        <v>257</v>
      </c>
      <c r="R10" s="419">
        <f>'Naslovna strana'!E18-1</f>
        <v>2014</v>
      </c>
    </row>
    <row r="11" spans="2:18" s="63" customFormat="1" ht="15" customHeight="1">
      <c r="B11" s="241" t="s">
        <v>18</v>
      </c>
      <c r="C11" s="242" t="s">
        <v>372</v>
      </c>
      <c r="D11" s="242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399"/>
      <c r="P11" s="399"/>
      <c r="Q11" s="399"/>
      <c r="R11" s="244"/>
    </row>
    <row r="12" spans="2:18" s="63" customFormat="1" ht="15" customHeight="1">
      <c r="B12" s="400" t="s">
        <v>19</v>
      </c>
      <c r="C12" s="246" t="s">
        <v>373</v>
      </c>
      <c r="D12" s="334"/>
      <c r="E12" s="334"/>
      <c r="F12" s="247"/>
      <c r="G12" s="247"/>
      <c r="H12" s="247"/>
      <c r="I12" s="247"/>
      <c r="J12" s="247"/>
      <c r="K12" s="247"/>
      <c r="L12" s="247"/>
      <c r="M12" s="247"/>
      <c r="N12" s="247"/>
      <c r="O12" s="398"/>
      <c r="P12" s="398"/>
      <c r="Q12" s="398"/>
      <c r="R12" s="248"/>
    </row>
    <row r="13" spans="2:18" s="63" customFormat="1" ht="15" customHeight="1">
      <c r="B13" s="400" t="s">
        <v>20</v>
      </c>
      <c r="C13" s="246" t="s">
        <v>375</v>
      </c>
      <c r="D13" s="334"/>
      <c r="E13" s="334"/>
      <c r="F13" s="247"/>
      <c r="G13" s="247"/>
      <c r="H13" s="247"/>
      <c r="I13" s="247"/>
      <c r="J13" s="247"/>
      <c r="K13" s="247"/>
      <c r="L13" s="247"/>
      <c r="M13" s="247"/>
      <c r="N13" s="247"/>
      <c r="O13" s="398"/>
      <c r="P13" s="398"/>
      <c r="Q13" s="398"/>
      <c r="R13" s="248"/>
    </row>
    <row r="14" spans="2:18" s="63" customFormat="1" ht="15" customHeight="1">
      <c r="B14" s="400" t="s">
        <v>67</v>
      </c>
      <c r="C14" s="246" t="s">
        <v>374</v>
      </c>
      <c r="D14" s="246"/>
      <c r="E14" s="246"/>
      <c r="F14" s="247"/>
      <c r="G14" s="247"/>
      <c r="H14" s="247"/>
      <c r="I14" s="247"/>
      <c r="J14" s="247"/>
      <c r="K14" s="247"/>
      <c r="L14" s="247"/>
      <c r="M14" s="247"/>
      <c r="N14" s="247"/>
      <c r="O14" s="398"/>
      <c r="P14" s="398"/>
      <c r="Q14" s="398"/>
      <c r="R14" s="248"/>
    </row>
    <row r="15" spans="2:18" s="63" customFormat="1" ht="15" customHeight="1">
      <c r="B15" s="400" t="s">
        <v>26</v>
      </c>
      <c r="C15" s="246" t="s">
        <v>376</v>
      </c>
      <c r="D15" s="246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398"/>
      <c r="P15" s="398"/>
      <c r="Q15" s="398"/>
      <c r="R15" s="248"/>
    </row>
    <row r="16" spans="2:18" s="63" customFormat="1" ht="15" customHeight="1">
      <c r="B16" s="400" t="s">
        <v>79</v>
      </c>
      <c r="C16" s="249" t="s">
        <v>377</v>
      </c>
      <c r="D16" s="249"/>
      <c r="E16" s="249"/>
      <c r="F16" s="247"/>
      <c r="G16" s="247"/>
      <c r="H16" s="247"/>
      <c r="I16" s="247"/>
      <c r="J16" s="247"/>
      <c r="K16" s="247"/>
      <c r="L16" s="247"/>
      <c r="M16" s="247"/>
      <c r="N16" s="247"/>
      <c r="O16" s="398"/>
      <c r="P16" s="398"/>
      <c r="Q16" s="398"/>
      <c r="R16" s="248"/>
    </row>
    <row r="17" spans="2:18" s="63" customFormat="1" ht="15" customHeight="1">
      <c r="B17" s="400" t="s">
        <v>87</v>
      </c>
      <c r="C17" s="249" t="s">
        <v>378</v>
      </c>
      <c r="D17" s="249"/>
      <c r="E17" s="249"/>
      <c r="F17" s="247"/>
      <c r="G17" s="247"/>
      <c r="H17" s="247"/>
      <c r="I17" s="247"/>
      <c r="J17" s="247"/>
      <c r="K17" s="247"/>
      <c r="L17" s="247"/>
      <c r="M17" s="247"/>
      <c r="N17" s="247"/>
      <c r="O17" s="398"/>
      <c r="P17" s="398"/>
      <c r="Q17" s="398"/>
      <c r="R17" s="248"/>
    </row>
    <row r="18" spans="2:18" s="63" customFormat="1" ht="15" customHeight="1">
      <c r="B18" s="400" t="s">
        <v>99</v>
      </c>
      <c r="C18" s="249" t="s">
        <v>379</v>
      </c>
      <c r="D18" s="249"/>
      <c r="E18" s="249"/>
      <c r="F18" s="247"/>
      <c r="G18" s="247"/>
      <c r="H18" s="247"/>
      <c r="I18" s="247"/>
      <c r="J18" s="247"/>
      <c r="K18" s="247"/>
      <c r="L18" s="247"/>
      <c r="M18" s="247"/>
      <c r="N18" s="247"/>
      <c r="O18" s="398"/>
      <c r="P18" s="398"/>
      <c r="Q18" s="398"/>
      <c r="R18" s="248"/>
    </row>
    <row r="19" spans="2:18" s="63" customFormat="1" ht="15" customHeight="1">
      <c r="B19" s="400" t="s">
        <v>148</v>
      </c>
      <c r="C19" s="249" t="s">
        <v>380</v>
      </c>
      <c r="D19" s="249"/>
      <c r="E19" s="249"/>
      <c r="F19" s="247"/>
      <c r="G19" s="247"/>
      <c r="H19" s="247"/>
      <c r="I19" s="247"/>
      <c r="J19" s="247"/>
      <c r="K19" s="247"/>
      <c r="L19" s="247"/>
      <c r="M19" s="247"/>
      <c r="N19" s="247"/>
      <c r="O19" s="398"/>
      <c r="P19" s="398"/>
      <c r="Q19" s="398"/>
      <c r="R19" s="248"/>
    </row>
    <row r="20" spans="2:18" s="63" customFormat="1" ht="15" customHeight="1">
      <c r="B20" s="400" t="s">
        <v>162</v>
      </c>
      <c r="C20" s="402" t="s">
        <v>455</v>
      </c>
      <c r="D20" s="249"/>
      <c r="E20" s="249"/>
      <c r="F20" s="398"/>
      <c r="G20" s="398"/>
      <c r="H20" s="398"/>
      <c r="I20" s="398"/>
      <c r="J20" s="398"/>
      <c r="K20" s="398"/>
      <c r="L20" s="398"/>
      <c r="M20" s="398"/>
      <c r="N20" s="398"/>
      <c r="O20" s="247"/>
      <c r="P20" s="247"/>
      <c r="Q20" s="247"/>
      <c r="R20" s="248"/>
    </row>
    <row r="21" spans="2:18" s="63" customFormat="1" ht="15" customHeight="1">
      <c r="B21" s="400" t="s">
        <v>386</v>
      </c>
      <c r="C21" s="402" t="s">
        <v>456</v>
      </c>
      <c r="D21" s="249"/>
      <c r="E21" s="249"/>
      <c r="F21" s="398"/>
      <c r="G21" s="398"/>
      <c r="H21" s="398"/>
      <c r="I21" s="398"/>
      <c r="J21" s="398"/>
      <c r="K21" s="398"/>
      <c r="L21" s="398"/>
      <c r="M21" s="398"/>
      <c r="N21" s="398"/>
      <c r="O21" s="247"/>
      <c r="P21" s="247"/>
      <c r="Q21" s="247"/>
      <c r="R21" s="248"/>
    </row>
    <row r="22" spans="2:18" s="63" customFormat="1" ht="15" customHeight="1">
      <c r="B22" s="400" t="s">
        <v>387</v>
      </c>
      <c r="C22" s="402" t="s">
        <v>457</v>
      </c>
      <c r="D22" s="249"/>
      <c r="E22" s="249"/>
      <c r="F22" s="398"/>
      <c r="G22" s="398"/>
      <c r="H22" s="398"/>
      <c r="I22" s="398"/>
      <c r="J22" s="398"/>
      <c r="K22" s="398"/>
      <c r="L22" s="398"/>
      <c r="M22" s="398"/>
      <c r="N22" s="398"/>
      <c r="O22" s="247"/>
      <c r="P22" s="247"/>
      <c r="Q22" s="247"/>
      <c r="R22" s="248"/>
    </row>
    <row r="23" spans="2:18" s="63" customFormat="1" ht="15" customHeight="1">
      <c r="B23" s="400" t="s">
        <v>388</v>
      </c>
      <c r="C23" s="402" t="s">
        <v>458</v>
      </c>
      <c r="D23" s="249"/>
      <c r="E23" s="249"/>
      <c r="F23" s="398"/>
      <c r="G23" s="398"/>
      <c r="H23" s="398"/>
      <c r="I23" s="398"/>
      <c r="J23" s="398"/>
      <c r="K23" s="398"/>
      <c r="L23" s="398"/>
      <c r="M23" s="398"/>
      <c r="N23" s="398"/>
      <c r="O23" s="247"/>
      <c r="P23" s="247"/>
      <c r="Q23" s="247"/>
      <c r="R23" s="248"/>
    </row>
    <row r="24" spans="2:18" s="63" customFormat="1" ht="15" customHeight="1">
      <c r="B24" s="400" t="s">
        <v>389</v>
      </c>
      <c r="C24" s="402" t="s">
        <v>459</v>
      </c>
      <c r="D24" s="249"/>
      <c r="E24" s="249"/>
      <c r="F24" s="398"/>
      <c r="G24" s="398"/>
      <c r="H24" s="398"/>
      <c r="I24" s="398"/>
      <c r="J24" s="398"/>
      <c r="K24" s="398"/>
      <c r="L24" s="398"/>
      <c r="M24" s="398"/>
      <c r="N24" s="398"/>
      <c r="O24" s="247"/>
      <c r="P24" s="247"/>
      <c r="Q24" s="247"/>
      <c r="R24" s="248"/>
    </row>
    <row r="25" spans="2:18" s="63" customFormat="1" ht="15" customHeight="1">
      <c r="B25" s="400" t="s">
        <v>390</v>
      </c>
      <c r="C25" s="402" t="s">
        <v>460</v>
      </c>
      <c r="D25" s="249"/>
      <c r="E25" s="249"/>
      <c r="F25" s="398"/>
      <c r="G25" s="398"/>
      <c r="H25" s="398"/>
      <c r="I25" s="398"/>
      <c r="J25" s="398"/>
      <c r="K25" s="398"/>
      <c r="L25" s="398"/>
      <c r="M25" s="398"/>
      <c r="N25" s="398"/>
      <c r="O25" s="247"/>
      <c r="P25" s="247"/>
      <c r="Q25" s="247"/>
      <c r="R25" s="248"/>
    </row>
    <row r="26" spans="2:18" s="63" customFormat="1" ht="15" customHeight="1">
      <c r="B26" s="400" t="s">
        <v>395</v>
      </c>
      <c r="C26" s="402" t="s">
        <v>461</v>
      </c>
      <c r="D26" s="249"/>
      <c r="E26" s="249"/>
      <c r="F26" s="398"/>
      <c r="G26" s="398"/>
      <c r="H26" s="398"/>
      <c r="I26" s="398"/>
      <c r="J26" s="398"/>
      <c r="K26" s="398"/>
      <c r="L26" s="398"/>
      <c r="M26" s="398"/>
      <c r="N26" s="398"/>
      <c r="O26" s="247"/>
      <c r="P26" s="247"/>
      <c r="Q26" s="247"/>
      <c r="R26" s="248"/>
    </row>
    <row r="27" spans="2:18" s="63" customFormat="1" ht="15" customHeight="1">
      <c r="B27" s="400" t="s">
        <v>396</v>
      </c>
      <c r="C27" s="401" t="s">
        <v>462</v>
      </c>
      <c r="D27" s="249"/>
      <c r="E27" s="249"/>
      <c r="F27" s="398"/>
      <c r="G27" s="398"/>
      <c r="H27" s="398"/>
      <c r="I27" s="398"/>
      <c r="J27" s="398"/>
      <c r="K27" s="398"/>
      <c r="L27" s="398"/>
      <c r="M27" s="398"/>
      <c r="N27" s="398"/>
      <c r="O27" s="247"/>
      <c r="P27" s="247"/>
      <c r="Q27" s="247"/>
      <c r="R27" s="248"/>
    </row>
    <row r="28" spans="2:18" s="63" customFormat="1" ht="15" customHeight="1">
      <c r="B28" s="400" t="s">
        <v>397</v>
      </c>
      <c r="C28" s="401" t="s">
        <v>463</v>
      </c>
      <c r="D28" s="249"/>
      <c r="E28" s="249"/>
      <c r="F28" s="398"/>
      <c r="G28" s="398"/>
      <c r="H28" s="398"/>
      <c r="I28" s="398"/>
      <c r="J28" s="398"/>
      <c r="K28" s="398"/>
      <c r="L28" s="398"/>
      <c r="M28" s="398"/>
      <c r="N28" s="398"/>
      <c r="O28" s="247"/>
      <c r="P28" s="247"/>
      <c r="Q28" s="247"/>
      <c r="R28" s="248"/>
    </row>
    <row r="29" spans="2:18" s="63" customFormat="1" ht="15" customHeight="1">
      <c r="B29" s="400" t="s">
        <v>398</v>
      </c>
      <c r="C29" s="402" t="s">
        <v>453</v>
      </c>
      <c r="D29" s="249"/>
      <c r="E29" s="249"/>
      <c r="F29" s="398"/>
      <c r="G29" s="398"/>
      <c r="H29" s="398"/>
      <c r="I29" s="398"/>
      <c r="J29" s="398"/>
      <c r="K29" s="398"/>
      <c r="L29" s="398"/>
      <c r="M29" s="398"/>
      <c r="N29" s="398"/>
      <c r="O29" s="247"/>
      <c r="P29" s="247"/>
      <c r="Q29" s="247"/>
      <c r="R29" s="248"/>
    </row>
    <row r="30" spans="2:18" s="63" customFormat="1" ht="15" customHeight="1">
      <c r="B30" s="400" t="s">
        <v>466</v>
      </c>
      <c r="C30" s="401" t="s">
        <v>464</v>
      </c>
      <c r="D30" s="249"/>
      <c r="E30" s="249"/>
      <c r="F30" s="398"/>
      <c r="G30" s="398"/>
      <c r="H30" s="398"/>
      <c r="I30" s="398"/>
      <c r="J30" s="398"/>
      <c r="K30" s="398"/>
      <c r="L30" s="398"/>
      <c r="M30" s="398"/>
      <c r="N30" s="398"/>
      <c r="O30" s="247"/>
      <c r="P30" s="247"/>
      <c r="Q30" s="247"/>
      <c r="R30" s="248"/>
    </row>
    <row r="31" spans="2:18" s="63" customFormat="1" ht="15" customHeight="1">
      <c r="B31" s="400" t="s">
        <v>467</v>
      </c>
      <c r="C31" s="401" t="s">
        <v>465</v>
      </c>
      <c r="D31" s="249"/>
      <c r="E31" s="249"/>
      <c r="F31" s="398"/>
      <c r="G31" s="398"/>
      <c r="H31" s="398"/>
      <c r="I31" s="398"/>
      <c r="J31" s="398"/>
      <c r="K31" s="398"/>
      <c r="L31" s="398"/>
      <c r="M31" s="398"/>
      <c r="N31" s="398"/>
      <c r="O31" s="247"/>
      <c r="P31" s="247"/>
      <c r="Q31" s="247"/>
      <c r="R31" s="248"/>
    </row>
    <row r="32" spans="2:18" s="63" customFormat="1" ht="15" customHeight="1">
      <c r="B32" s="400" t="s">
        <v>468</v>
      </c>
      <c r="C32" s="402" t="s">
        <v>454</v>
      </c>
      <c r="D32" s="249"/>
      <c r="E32" s="249"/>
      <c r="F32" s="398"/>
      <c r="G32" s="398"/>
      <c r="H32" s="398"/>
      <c r="I32" s="398"/>
      <c r="J32" s="398"/>
      <c r="K32" s="398"/>
      <c r="L32" s="398"/>
      <c r="M32" s="398"/>
      <c r="N32" s="398"/>
      <c r="O32" s="247"/>
      <c r="P32" s="247"/>
      <c r="Q32" s="247"/>
      <c r="R32" s="248"/>
    </row>
    <row r="33" spans="2:18" s="63" customFormat="1" ht="15" customHeight="1">
      <c r="B33" s="400" t="s">
        <v>469</v>
      </c>
      <c r="C33" s="246" t="s">
        <v>381</v>
      </c>
      <c r="D33" s="337"/>
      <c r="E33" s="338"/>
      <c r="F33" s="339">
        <f>$D$33</f>
        <v>0</v>
      </c>
      <c r="G33" s="339">
        <f aca="true" t="shared" si="0" ref="G33:N33">$D$33</f>
        <v>0</v>
      </c>
      <c r="H33" s="339">
        <f t="shared" si="0"/>
        <v>0</v>
      </c>
      <c r="I33" s="339">
        <f t="shared" si="0"/>
        <v>0</v>
      </c>
      <c r="J33" s="339">
        <f t="shared" si="0"/>
        <v>0</v>
      </c>
      <c r="K33" s="339">
        <f t="shared" si="0"/>
        <v>0</v>
      </c>
      <c r="L33" s="339">
        <f t="shared" si="0"/>
        <v>0</v>
      </c>
      <c r="M33" s="339">
        <f t="shared" si="0"/>
        <v>0</v>
      </c>
      <c r="N33" s="339">
        <f t="shared" si="0"/>
        <v>0</v>
      </c>
      <c r="O33" s="339"/>
      <c r="P33" s="339"/>
      <c r="Q33" s="339"/>
      <c r="R33" s="248"/>
    </row>
    <row r="34" spans="2:18" s="63" customFormat="1" ht="15" customHeight="1">
      <c r="B34" s="400" t="s">
        <v>470</v>
      </c>
      <c r="C34" s="246" t="s">
        <v>383</v>
      </c>
      <c r="D34" s="337"/>
      <c r="E34" s="338"/>
      <c r="F34" s="339">
        <f>$D$34</f>
        <v>0</v>
      </c>
      <c r="G34" s="339">
        <f aca="true" t="shared" si="1" ref="G34:N34">$D$34</f>
        <v>0</v>
      </c>
      <c r="H34" s="339">
        <f t="shared" si="1"/>
        <v>0</v>
      </c>
      <c r="I34" s="339">
        <f t="shared" si="1"/>
        <v>0</v>
      </c>
      <c r="J34" s="339">
        <f t="shared" si="1"/>
        <v>0</v>
      </c>
      <c r="K34" s="339">
        <f t="shared" si="1"/>
        <v>0</v>
      </c>
      <c r="L34" s="339">
        <f t="shared" si="1"/>
        <v>0</v>
      </c>
      <c r="M34" s="339">
        <f t="shared" si="1"/>
        <v>0</v>
      </c>
      <c r="N34" s="339">
        <f t="shared" si="1"/>
        <v>0</v>
      </c>
      <c r="O34" s="339"/>
      <c r="P34" s="339"/>
      <c r="Q34" s="339"/>
      <c r="R34" s="248"/>
    </row>
    <row r="35" spans="2:18" s="63" customFormat="1" ht="15" customHeight="1">
      <c r="B35" s="400" t="s">
        <v>471</v>
      </c>
      <c r="C35" s="246" t="s">
        <v>384</v>
      </c>
      <c r="D35" s="250"/>
      <c r="E35" s="302"/>
      <c r="F35" s="339">
        <f>$D$35</f>
        <v>0</v>
      </c>
      <c r="G35" s="339">
        <f aca="true" t="shared" si="2" ref="G35:N35">$D$35</f>
        <v>0</v>
      </c>
      <c r="H35" s="339">
        <f t="shared" si="2"/>
        <v>0</v>
      </c>
      <c r="I35" s="339">
        <f t="shared" si="2"/>
        <v>0</v>
      </c>
      <c r="J35" s="339">
        <f t="shared" si="2"/>
        <v>0</v>
      </c>
      <c r="K35" s="339">
        <f t="shared" si="2"/>
        <v>0</v>
      </c>
      <c r="L35" s="339">
        <f t="shared" si="2"/>
        <v>0</v>
      </c>
      <c r="M35" s="339">
        <f t="shared" si="2"/>
        <v>0</v>
      </c>
      <c r="N35" s="339">
        <f t="shared" si="2"/>
        <v>0</v>
      </c>
      <c r="O35" s="339"/>
      <c r="P35" s="339"/>
      <c r="Q35" s="339"/>
      <c r="R35" s="251"/>
    </row>
    <row r="36" spans="2:18" s="63" customFormat="1" ht="15" customHeight="1">
      <c r="B36" s="400" t="s">
        <v>472</v>
      </c>
      <c r="C36" s="246" t="s">
        <v>382</v>
      </c>
      <c r="D36" s="250"/>
      <c r="E36" s="302"/>
      <c r="F36" s="339">
        <f>$D$36</f>
        <v>0</v>
      </c>
      <c r="G36" s="339">
        <f aca="true" t="shared" si="3" ref="G36:N36">$D$36</f>
        <v>0</v>
      </c>
      <c r="H36" s="339">
        <f t="shared" si="3"/>
        <v>0</v>
      </c>
      <c r="I36" s="339">
        <f t="shared" si="3"/>
        <v>0</v>
      </c>
      <c r="J36" s="339">
        <f t="shared" si="3"/>
        <v>0</v>
      </c>
      <c r="K36" s="339">
        <f t="shared" si="3"/>
        <v>0</v>
      </c>
      <c r="L36" s="339">
        <f t="shared" si="3"/>
        <v>0</v>
      </c>
      <c r="M36" s="339">
        <f t="shared" si="3"/>
        <v>0</v>
      </c>
      <c r="N36" s="339">
        <f t="shared" si="3"/>
        <v>0</v>
      </c>
      <c r="O36" s="339"/>
      <c r="P36" s="339"/>
      <c r="Q36" s="339"/>
      <c r="R36" s="251"/>
    </row>
    <row r="37" spans="2:18" s="63" customFormat="1" ht="15" customHeight="1">
      <c r="B37" s="400" t="s">
        <v>473</v>
      </c>
      <c r="C37" s="246" t="s">
        <v>385</v>
      </c>
      <c r="D37" s="250"/>
      <c r="E37" s="302"/>
      <c r="F37" s="339">
        <f>$D$37</f>
        <v>0</v>
      </c>
      <c r="G37" s="339">
        <f aca="true" t="shared" si="4" ref="G37:N37">$D$37</f>
        <v>0</v>
      </c>
      <c r="H37" s="339">
        <f t="shared" si="4"/>
        <v>0</v>
      </c>
      <c r="I37" s="339">
        <f t="shared" si="4"/>
        <v>0</v>
      </c>
      <c r="J37" s="339">
        <f t="shared" si="4"/>
        <v>0</v>
      </c>
      <c r="K37" s="339">
        <f t="shared" si="4"/>
        <v>0</v>
      </c>
      <c r="L37" s="339">
        <f t="shared" si="4"/>
        <v>0</v>
      </c>
      <c r="M37" s="339">
        <f t="shared" si="4"/>
        <v>0</v>
      </c>
      <c r="N37" s="339">
        <f t="shared" si="4"/>
        <v>0</v>
      </c>
      <c r="O37" s="339"/>
      <c r="P37" s="339"/>
      <c r="Q37" s="339"/>
      <c r="R37" s="251"/>
    </row>
    <row r="38" spans="2:18" s="63" customFormat="1" ht="15" customHeight="1">
      <c r="B38" s="400" t="s">
        <v>474</v>
      </c>
      <c r="C38" s="246" t="s">
        <v>391</v>
      </c>
      <c r="D38" s="250"/>
      <c r="E38" s="302"/>
      <c r="F38" s="339">
        <f>$D$38</f>
        <v>0</v>
      </c>
      <c r="G38" s="339">
        <f aca="true" t="shared" si="5" ref="G38:N38">$D$38</f>
        <v>0</v>
      </c>
      <c r="H38" s="339">
        <f t="shared" si="5"/>
        <v>0</v>
      </c>
      <c r="I38" s="339">
        <f t="shared" si="5"/>
        <v>0</v>
      </c>
      <c r="J38" s="339">
        <f t="shared" si="5"/>
        <v>0</v>
      </c>
      <c r="K38" s="339">
        <f t="shared" si="5"/>
        <v>0</v>
      </c>
      <c r="L38" s="339">
        <f t="shared" si="5"/>
        <v>0</v>
      </c>
      <c r="M38" s="339">
        <f t="shared" si="5"/>
        <v>0</v>
      </c>
      <c r="N38" s="339">
        <f t="shared" si="5"/>
        <v>0</v>
      </c>
      <c r="O38" s="339"/>
      <c r="P38" s="339"/>
      <c r="Q38" s="339"/>
      <c r="R38" s="251"/>
    </row>
    <row r="39" spans="2:18" s="63" customFormat="1" ht="15" customHeight="1">
      <c r="B39" s="400" t="s">
        <v>475</v>
      </c>
      <c r="C39" s="246" t="s">
        <v>392</v>
      </c>
      <c r="D39" s="250"/>
      <c r="E39" s="302"/>
      <c r="F39" s="339">
        <f>$D$39</f>
        <v>0</v>
      </c>
      <c r="G39" s="339">
        <f aca="true" t="shared" si="6" ref="G39:N39">$D$39</f>
        <v>0</v>
      </c>
      <c r="H39" s="339">
        <f t="shared" si="6"/>
        <v>0</v>
      </c>
      <c r="I39" s="339">
        <f t="shared" si="6"/>
        <v>0</v>
      </c>
      <c r="J39" s="339">
        <f t="shared" si="6"/>
        <v>0</v>
      </c>
      <c r="K39" s="339">
        <f t="shared" si="6"/>
        <v>0</v>
      </c>
      <c r="L39" s="339">
        <f t="shared" si="6"/>
        <v>0</v>
      </c>
      <c r="M39" s="339">
        <f t="shared" si="6"/>
        <v>0</v>
      </c>
      <c r="N39" s="339">
        <f t="shared" si="6"/>
        <v>0</v>
      </c>
      <c r="O39" s="339"/>
      <c r="P39" s="339"/>
      <c r="Q39" s="339"/>
      <c r="R39" s="251"/>
    </row>
    <row r="40" spans="2:18" s="63" customFormat="1" ht="15" customHeight="1">
      <c r="B40" s="400" t="s">
        <v>476</v>
      </c>
      <c r="C40" s="246" t="s">
        <v>393</v>
      </c>
      <c r="D40" s="250"/>
      <c r="E40" s="302"/>
      <c r="F40" s="339">
        <f>$D$40</f>
        <v>0</v>
      </c>
      <c r="G40" s="339">
        <f aca="true" t="shared" si="7" ref="G40:N40">$D$40</f>
        <v>0</v>
      </c>
      <c r="H40" s="339">
        <f t="shared" si="7"/>
        <v>0</v>
      </c>
      <c r="I40" s="339">
        <f t="shared" si="7"/>
        <v>0</v>
      </c>
      <c r="J40" s="339">
        <f t="shared" si="7"/>
        <v>0</v>
      </c>
      <c r="K40" s="339">
        <f t="shared" si="7"/>
        <v>0</v>
      </c>
      <c r="L40" s="339">
        <f t="shared" si="7"/>
        <v>0</v>
      </c>
      <c r="M40" s="339">
        <f t="shared" si="7"/>
        <v>0</v>
      </c>
      <c r="N40" s="339">
        <f t="shared" si="7"/>
        <v>0</v>
      </c>
      <c r="O40" s="339"/>
      <c r="P40" s="339"/>
      <c r="Q40" s="339"/>
      <c r="R40" s="251"/>
    </row>
    <row r="41" spans="2:18" s="63" customFormat="1" ht="15" customHeight="1">
      <c r="B41" s="400" t="s">
        <v>477</v>
      </c>
      <c r="C41" s="246" t="s">
        <v>394</v>
      </c>
      <c r="D41" s="250"/>
      <c r="E41" s="302"/>
      <c r="F41" s="339">
        <f>$D$41</f>
        <v>0</v>
      </c>
      <c r="G41" s="339">
        <f aca="true" t="shared" si="8" ref="G41:N41">$D$41</f>
        <v>0</v>
      </c>
      <c r="H41" s="339">
        <f t="shared" si="8"/>
        <v>0</v>
      </c>
      <c r="I41" s="339">
        <f t="shared" si="8"/>
        <v>0</v>
      </c>
      <c r="J41" s="339">
        <f t="shared" si="8"/>
        <v>0</v>
      </c>
      <c r="K41" s="339">
        <f t="shared" si="8"/>
        <v>0</v>
      </c>
      <c r="L41" s="339">
        <f t="shared" si="8"/>
        <v>0</v>
      </c>
      <c r="M41" s="339">
        <f t="shared" si="8"/>
        <v>0</v>
      </c>
      <c r="N41" s="339">
        <f t="shared" si="8"/>
        <v>0</v>
      </c>
      <c r="O41" s="339"/>
      <c r="P41" s="339"/>
      <c r="Q41" s="339"/>
      <c r="R41" s="251"/>
    </row>
    <row r="42" spans="2:18" s="63" customFormat="1" ht="15" customHeight="1">
      <c r="B42" s="400" t="s">
        <v>478</v>
      </c>
      <c r="C42" s="402" t="s">
        <v>487</v>
      </c>
      <c r="D42" s="302"/>
      <c r="E42" s="250"/>
      <c r="F42" s="339"/>
      <c r="G42" s="339"/>
      <c r="H42" s="339"/>
      <c r="I42" s="339"/>
      <c r="J42" s="339"/>
      <c r="K42" s="339"/>
      <c r="L42" s="339"/>
      <c r="M42" s="339"/>
      <c r="N42" s="339"/>
      <c r="O42" s="339">
        <f>$E42</f>
        <v>0</v>
      </c>
      <c r="P42" s="339">
        <f>$E42</f>
        <v>0</v>
      </c>
      <c r="Q42" s="339">
        <f>$E42</f>
        <v>0</v>
      </c>
      <c r="R42" s="251"/>
    </row>
    <row r="43" spans="2:18" s="63" customFormat="1" ht="15" customHeight="1">
      <c r="B43" s="400" t="s">
        <v>479</v>
      </c>
      <c r="C43" s="402" t="s">
        <v>488</v>
      </c>
      <c r="D43" s="302"/>
      <c r="E43" s="250"/>
      <c r="F43" s="339"/>
      <c r="G43" s="339"/>
      <c r="H43" s="339"/>
      <c r="I43" s="339"/>
      <c r="J43" s="339"/>
      <c r="K43" s="339"/>
      <c r="L43" s="339"/>
      <c r="M43" s="339"/>
      <c r="N43" s="339"/>
      <c r="O43" s="339">
        <f aca="true" t="shared" si="9" ref="O43:Q54">$E43</f>
        <v>0</v>
      </c>
      <c r="P43" s="339">
        <f t="shared" si="9"/>
        <v>0</v>
      </c>
      <c r="Q43" s="339">
        <f t="shared" si="9"/>
        <v>0</v>
      </c>
      <c r="R43" s="251"/>
    </row>
    <row r="44" spans="2:18" s="63" customFormat="1" ht="15" customHeight="1">
      <c r="B44" s="400" t="s">
        <v>480</v>
      </c>
      <c r="C44" s="402" t="s">
        <v>489</v>
      </c>
      <c r="D44" s="302"/>
      <c r="E44" s="250"/>
      <c r="F44" s="339"/>
      <c r="G44" s="339"/>
      <c r="H44" s="339"/>
      <c r="I44" s="339"/>
      <c r="J44" s="339"/>
      <c r="K44" s="339"/>
      <c r="L44" s="339"/>
      <c r="M44" s="339"/>
      <c r="N44" s="339"/>
      <c r="O44" s="339">
        <f t="shared" si="9"/>
        <v>0</v>
      </c>
      <c r="P44" s="339">
        <f t="shared" si="9"/>
        <v>0</v>
      </c>
      <c r="Q44" s="339">
        <f t="shared" si="9"/>
        <v>0</v>
      </c>
      <c r="R44" s="251"/>
    </row>
    <row r="45" spans="2:18" s="63" customFormat="1" ht="15" customHeight="1">
      <c r="B45" s="400" t="s">
        <v>481</v>
      </c>
      <c r="C45" s="402" t="s">
        <v>490</v>
      </c>
      <c r="D45" s="302"/>
      <c r="E45" s="250"/>
      <c r="F45" s="339"/>
      <c r="G45" s="339"/>
      <c r="H45" s="339"/>
      <c r="I45" s="339"/>
      <c r="J45" s="339"/>
      <c r="K45" s="339"/>
      <c r="L45" s="339"/>
      <c r="M45" s="339"/>
      <c r="N45" s="339"/>
      <c r="O45" s="339">
        <f t="shared" si="9"/>
        <v>0</v>
      </c>
      <c r="P45" s="339">
        <f t="shared" si="9"/>
        <v>0</v>
      </c>
      <c r="Q45" s="339">
        <f t="shared" si="9"/>
        <v>0</v>
      </c>
      <c r="R45" s="251"/>
    </row>
    <row r="46" spans="2:18" s="63" customFormat="1" ht="15" customHeight="1">
      <c r="B46" s="400" t="s">
        <v>482</v>
      </c>
      <c r="C46" s="402" t="s">
        <v>491</v>
      </c>
      <c r="D46" s="302"/>
      <c r="E46" s="250"/>
      <c r="F46" s="339"/>
      <c r="G46" s="339"/>
      <c r="H46" s="339"/>
      <c r="I46" s="339"/>
      <c r="J46" s="339"/>
      <c r="K46" s="339"/>
      <c r="L46" s="339"/>
      <c r="M46" s="339"/>
      <c r="N46" s="339"/>
      <c r="O46" s="339">
        <f t="shared" si="9"/>
        <v>0</v>
      </c>
      <c r="P46" s="339">
        <f t="shared" si="9"/>
        <v>0</v>
      </c>
      <c r="Q46" s="339">
        <f t="shared" si="9"/>
        <v>0</v>
      </c>
      <c r="R46" s="251"/>
    </row>
    <row r="47" spans="2:18" s="63" customFormat="1" ht="15" customHeight="1">
      <c r="B47" s="400" t="s">
        <v>483</v>
      </c>
      <c r="C47" s="402" t="s">
        <v>492</v>
      </c>
      <c r="D47" s="302"/>
      <c r="E47" s="250"/>
      <c r="F47" s="339"/>
      <c r="G47" s="339"/>
      <c r="H47" s="339"/>
      <c r="I47" s="339"/>
      <c r="J47" s="339"/>
      <c r="K47" s="339"/>
      <c r="L47" s="339"/>
      <c r="M47" s="339"/>
      <c r="N47" s="339"/>
      <c r="O47" s="339">
        <f t="shared" si="9"/>
        <v>0</v>
      </c>
      <c r="P47" s="339">
        <f t="shared" si="9"/>
        <v>0</v>
      </c>
      <c r="Q47" s="339">
        <f t="shared" si="9"/>
        <v>0</v>
      </c>
      <c r="R47" s="251"/>
    </row>
    <row r="48" spans="2:18" s="63" customFormat="1" ht="15" customHeight="1">
      <c r="B48" s="400" t="s">
        <v>484</v>
      </c>
      <c r="C48" s="402" t="s">
        <v>493</v>
      </c>
      <c r="D48" s="302"/>
      <c r="E48" s="250"/>
      <c r="F48" s="339"/>
      <c r="G48" s="339"/>
      <c r="H48" s="339"/>
      <c r="I48" s="339"/>
      <c r="J48" s="339"/>
      <c r="K48" s="339"/>
      <c r="L48" s="339"/>
      <c r="M48" s="339"/>
      <c r="N48" s="339"/>
      <c r="O48" s="339">
        <f t="shared" si="9"/>
        <v>0</v>
      </c>
      <c r="P48" s="339">
        <f t="shared" si="9"/>
        <v>0</v>
      </c>
      <c r="Q48" s="339">
        <f t="shared" si="9"/>
        <v>0</v>
      </c>
      <c r="R48" s="251"/>
    </row>
    <row r="49" spans="2:18" s="63" customFormat="1" ht="15" customHeight="1">
      <c r="B49" s="400" t="s">
        <v>485</v>
      </c>
      <c r="C49" s="403" t="s">
        <v>494</v>
      </c>
      <c r="D49" s="302"/>
      <c r="E49" s="250"/>
      <c r="F49" s="339"/>
      <c r="G49" s="339"/>
      <c r="H49" s="339"/>
      <c r="I49" s="339"/>
      <c r="J49" s="339"/>
      <c r="K49" s="339"/>
      <c r="L49" s="339"/>
      <c r="M49" s="339"/>
      <c r="N49" s="339"/>
      <c r="O49" s="339">
        <f t="shared" si="9"/>
        <v>0</v>
      </c>
      <c r="P49" s="339">
        <f t="shared" si="9"/>
        <v>0</v>
      </c>
      <c r="Q49" s="339">
        <f t="shared" si="9"/>
        <v>0</v>
      </c>
      <c r="R49" s="251"/>
    </row>
    <row r="50" spans="2:18" s="63" customFormat="1" ht="15" customHeight="1">
      <c r="B50" s="400" t="s">
        <v>486</v>
      </c>
      <c r="C50" s="403" t="s">
        <v>495</v>
      </c>
      <c r="D50" s="302"/>
      <c r="E50" s="250"/>
      <c r="F50" s="339"/>
      <c r="G50" s="339"/>
      <c r="H50" s="339"/>
      <c r="I50" s="339"/>
      <c r="J50" s="339"/>
      <c r="K50" s="339"/>
      <c r="L50" s="339"/>
      <c r="M50" s="339"/>
      <c r="N50" s="339"/>
      <c r="O50" s="339">
        <f t="shared" si="9"/>
        <v>0</v>
      </c>
      <c r="P50" s="339">
        <f t="shared" si="9"/>
        <v>0</v>
      </c>
      <c r="Q50" s="339">
        <f t="shared" si="9"/>
        <v>0</v>
      </c>
      <c r="R50" s="251"/>
    </row>
    <row r="51" spans="2:18" s="63" customFormat="1" ht="15" customHeight="1">
      <c r="B51" s="400" t="s">
        <v>500</v>
      </c>
      <c r="C51" s="403" t="s">
        <v>496</v>
      </c>
      <c r="D51" s="302"/>
      <c r="E51" s="250"/>
      <c r="F51" s="339"/>
      <c r="G51" s="339"/>
      <c r="H51" s="339"/>
      <c r="I51" s="339"/>
      <c r="J51" s="339"/>
      <c r="K51" s="339"/>
      <c r="L51" s="339"/>
      <c r="M51" s="339"/>
      <c r="N51" s="339"/>
      <c r="O51" s="339">
        <f t="shared" si="9"/>
        <v>0</v>
      </c>
      <c r="P51" s="339">
        <f t="shared" si="9"/>
        <v>0</v>
      </c>
      <c r="Q51" s="339">
        <f t="shared" si="9"/>
        <v>0</v>
      </c>
      <c r="R51" s="251"/>
    </row>
    <row r="52" spans="2:18" s="63" customFormat="1" ht="15" customHeight="1">
      <c r="B52" s="400" t="s">
        <v>501</v>
      </c>
      <c r="C52" s="403" t="s">
        <v>497</v>
      </c>
      <c r="D52" s="302"/>
      <c r="E52" s="250"/>
      <c r="F52" s="339"/>
      <c r="G52" s="339"/>
      <c r="H52" s="339"/>
      <c r="I52" s="339"/>
      <c r="J52" s="339"/>
      <c r="K52" s="339"/>
      <c r="L52" s="339"/>
      <c r="M52" s="339"/>
      <c r="N52" s="339"/>
      <c r="O52" s="339">
        <f t="shared" si="9"/>
        <v>0</v>
      </c>
      <c r="P52" s="339">
        <f t="shared" si="9"/>
        <v>0</v>
      </c>
      <c r="Q52" s="339">
        <f t="shared" si="9"/>
        <v>0</v>
      </c>
      <c r="R52" s="251"/>
    </row>
    <row r="53" spans="2:18" s="63" customFormat="1" ht="15" customHeight="1">
      <c r="B53" s="400" t="s">
        <v>502</v>
      </c>
      <c r="C53" s="403" t="s">
        <v>498</v>
      </c>
      <c r="D53" s="302"/>
      <c r="E53" s="250"/>
      <c r="F53" s="339"/>
      <c r="G53" s="339"/>
      <c r="H53" s="339"/>
      <c r="I53" s="339"/>
      <c r="J53" s="339"/>
      <c r="K53" s="339"/>
      <c r="L53" s="339"/>
      <c r="M53" s="339"/>
      <c r="N53" s="339"/>
      <c r="O53" s="339">
        <f t="shared" si="9"/>
        <v>0</v>
      </c>
      <c r="P53" s="339">
        <f t="shared" si="9"/>
        <v>0</v>
      </c>
      <c r="Q53" s="339">
        <f t="shared" si="9"/>
        <v>0</v>
      </c>
      <c r="R53" s="251"/>
    </row>
    <row r="54" spans="2:18" s="63" customFormat="1" ht="15" customHeight="1">
      <c r="B54" s="400" t="s">
        <v>503</v>
      </c>
      <c r="C54" s="404" t="s">
        <v>499</v>
      </c>
      <c r="D54" s="302"/>
      <c r="E54" s="250"/>
      <c r="F54" s="339"/>
      <c r="G54" s="339"/>
      <c r="H54" s="339"/>
      <c r="I54" s="339"/>
      <c r="J54" s="339"/>
      <c r="K54" s="339"/>
      <c r="L54" s="339"/>
      <c r="M54" s="339"/>
      <c r="N54" s="339"/>
      <c r="O54" s="339">
        <f t="shared" si="9"/>
        <v>0</v>
      </c>
      <c r="P54" s="339">
        <f t="shared" si="9"/>
        <v>0</v>
      </c>
      <c r="Q54" s="339">
        <f t="shared" si="9"/>
        <v>0</v>
      </c>
      <c r="R54" s="251"/>
    </row>
    <row r="55" spans="2:18" s="63" customFormat="1" ht="15" customHeight="1" thickBot="1">
      <c r="B55" s="252" t="s">
        <v>504</v>
      </c>
      <c r="C55" s="253" t="s">
        <v>310</v>
      </c>
      <c r="D55" s="253"/>
      <c r="E55" s="253"/>
      <c r="F55" s="254">
        <f aca="true" t="shared" si="10" ref="F55:N55">(F11*F33+F12*F34+F13*F35+F14*F36+F15*F37+F16*F38/12+F17*F39/12+F18*F40/12+F19*F41/12)/1000</f>
        <v>0</v>
      </c>
      <c r="G55" s="254">
        <f t="shared" si="10"/>
        <v>0</v>
      </c>
      <c r="H55" s="254">
        <f t="shared" si="10"/>
        <v>0</v>
      </c>
      <c r="I55" s="254">
        <f t="shared" si="10"/>
        <v>0</v>
      </c>
      <c r="J55" s="254">
        <f t="shared" si="10"/>
        <v>0</v>
      </c>
      <c r="K55" s="254">
        <f t="shared" si="10"/>
        <v>0</v>
      </c>
      <c r="L55" s="254">
        <f t="shared" si="10"/>
        <v>0</v>
      </c>
      <c r="M55" s="254">
        <f t="shared" si="10"/>
        <v>0</v>
      </c>
      <c r="N55" s="254">
        <f t="shared" si="10"/>
        <v>0</v>
      </c>
      <c r="O55" s="254">
        <f>(O20*O42+O21*O43+O22*O44+O23*O45+O24*O46+O25*O47+O26*O48+O27*O49/12+O28*O50/12+O29*O51/12+O30*O52/12+O31*O53/12+O32*O54/12)/1000</f>
        <v>0</v>
      </c>
      <c r="P55" s="254">
        <f>(P20*P42+P21*P43+P22*P44+P23*P45+P24*P46+P25*P47+P26*P48+P27*P49/12+P28*P50/12+P29*P51/12+P30*P52/12+P31*P53/12+P32*P54/12)/1000</f>
        <v>0</v>
      </c>
      <c r="Q55" s="254">
        <f>(Q20*Q42+Q21*Q43+Q22*Q44+Q23*Q45+Q24*Q46+Q25*Q47+Q26*Q48+Q27*Q49/12+Q28*Q50/12+Q29*Q51/12+Q30*Q52/12+Q31*Q53/12+Q32*Q54/12)/1000</f>
        <v>0</v>
      </c>
      <c r="R55" s="255">
        <f>SUM(F55:Q55)</f>
        <v>0</v>
      </c>
    </row>
    <row r="56" spans="2:18" s="63" customFormat="1" ht="15" customHeight="1" thickTop="1">
      <c r="B56" s="528" t="s">
        <v>525</v>
      </c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</row>
    <row r="57" s="63" customFormat="1" ht="15" customHeight="1">
      <c r="C57" s="3"/>
    </row>
    <row r="58" s="63" customFormat="1" ht="15" customHeight="1">
      <c r="C58" s="3"/>
    </row>
    <row r="59" spans="2:18" s="63" customFormat="1" ht="15" customHeight="1">
      <c r="B59" s="497" t="s">
        <v>515</v>
      </c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</row>
    <row r="60" ht="15" customHeight="1" thickBot="1"/>
    <row r="61" spans="2:18" s="63" customFormat="1" ht="60" customHeight="1" thickTop="1">
      <c r="B61" s="238" t="s">
        <v>194</v>
      </c>
      <c r="C61" s="421" t="s">
        <v>49</v>
      </c>
      <c r="D61" s="433" t="s">
        <v>450</v>
      </c>
      <c r="E61" s="393"/>
      <c r="F61" s="421" t="s">
        <v>251</v>
      </c>
      <c r="G61" s="421" t="s">
        <v>252</v>
      </c>
      <c r="H61" s="421" t="s">
        <v>103</v>
      </c>
      <c r="I61" s="421" t="s">
        <v>104</v>
      </c>
      <c r="J61" s="421" t="s">
        <v>105</v>
      </c>
      <c r="K61" s="421" t="s">
        <v>106</v>
      </c>
      <c r="L61" s="239" t="s">
        <v>107</v>
      </c>
      <c r="M61" s="239" t="s">
        <v>253</v>
      </c>
      <c r="N61" s="239" t="s">
        <v>254</v>
      </c>
      <c r="O61" s="239" t="s">
        <v>255</v>
      </c>
      <c r="P61" s="239" t="s">
        <v>256</v>
      </c>
      <c r="Q61" s="239" t="s">
        <v>257</v>
      </c>
      <c r="R61" s="419">
        <f>'Naslovna strana'!E18-2</f>
        <v>2013</v>
      </c>
    </row>
    <row r="62" spans="2:18" s="63" customFormat="1" ht="15" customHeight="1">
      <c r="B62" s="241" t="s">
        <v>18</v>
      </c>
      <c r="C62" s="242" t="s">
        <v>372</v>
      </c>
      <c r="D62" s="242"/>
      <c r="E62" s="394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4">
        <f>SUM(F62:Q62)</f>
        <v>0</v>
      </c>
    </row>
    <row r="63" spans="2:18" s="63" customFormat="1" ht="15" customHeight="1">
      <c r="B63" s="400" t="s">
        <v>19</v>
      </c>
      <c r="C63" s="246" t="s">
        <v>373</v>
      </c>
      <c r="D63" s="334"/>
      <c r="E63" s="395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8">
        <f>SUM(F63:Q63)</f>
        <v>0</v>
      </c>
    </row>
    <row r="64" spans="2:18" s="63" customFormat="1" ht="15" customHeight="1">
      <c r="B64" s="400" t="s">
        <v>20</v>
      </c>
      <c r="C64" s="246" t="s">
        <v>375</v>
      </c>
      <c r="D64" s="334"/>
      <c r="E64" s="395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8">
        <f>SUM(F64:Q64)</f>
        <v>0</v>
      </c>
    </row>
    <row r="65" spans="2:18" s="63" customFormat="1" ht="15" customHeight="1">
      <c r="B65" s="400" t="s">
        <v>67</v>
      </c>
      <c r="C65" s="246" t="s">
        <v>374</v>
      </c>
      <c r="D65" s="246"/>
      <c r="E65" s="396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8">
        <f>SUM(F65:Q65)</f>
        <v>0</v>
      </c>
    </row>
    <row r="66" spans="2:18" s="63" customFormat="1" ht="15" customHeight="1">
      <c r="B66" s="400" t="s">
        <v>26</v>
      </c>
      <c r="C66" s="246" t="s">
        <v>376</v>
      </c>
      <c r="D66" s="246"/>
      <c r="E66" s="396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8">
        <f>SUM(F66:Q66)</f>
        <v>0</v>
      </c>
    </row>
    <row r="67" spans="2:18" s="63" customFormat="1" ht="15" customHeight="1">
      <c r="B67" s="400" t="s">
        <v>79</v>
      </c>
      <c r="C67" s="249" t="s">
        <v>377</v>
      </c>
      <c r="D67" s="249"/>
      <c r="E67" s="39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8"/>
    </row>
    <row r="68" spans="2:18" s="63" customFormat="1" ht="15" customHeight="1">
      <c r="B68" s="400" t="s">
        <v>87</v>
      </c>
      <c r="C68" s="249" t="s">
        <v>378</v>
      </c>
      <c r="D68" s="249"/>
      <c r="E68" s="39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8"/>
    </row>
    <row r="69" spans="2:18" s="63" customFormat="1" ht="15" customHeight="1">
      <c r="B69" s="400" t="s">
        <v>99</v>
      </c>
      <c r="C69" s="249" t="s">
        <v>379</v>
      </c>
      <c r="D69" s="249"/>
      <c r="E69" s="39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8"/>
    </row>
    <row r="70" spans="2:18" s="63" customFormat="1" ht="15" customHeight="1">
      <c r="B70" s="400" t="s">
        <v>148</v>
      </c>
      <c r="C70" s="249" t="s">
        <v>380</v>
      </c>
      <c r="D70" s="249"/>
      <c r="E70" s="39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8"/>
    </row>
    <row r="71" spans="2:18" s="63" customFormat="1" ht="15" customHeight="1">
      <c r="B71" s="400" t="s">
        <v>162</v>
      </c>
      <c r="C71" s="246" t="s">
        <v>381</v>
      </c>
      <c r="D71" s="337"/>
      <c r="E71" s="339"/>
      <c r="F71" s="339">
        <f>$D71</f>
        <v>0</v>
      </c>
      <c r="G71" s="339">
        <f aca="true" t="shared" si="11" ref="G71:Q71">$D71</f>
        <v>0</v>
      </c>
      <c r="H71" s="339">
        <f t="shared" si="11"/>
        <v>0</v>
      </c>
      <c r="I71" s="339">
        <f t="shared" si="11"/>
        <v>0</v>
      </c>
      <c r="J71" s="339">
        <f t="shared" si="11"/>
        <v>0</v>
      </c>
      <c r="K71" s="339">
        <f t="shared" si="11"/>
        <v>0</v>
      </c>
      <c r="L71" s="339">
        <f t="shared" si="11"/>
        <v>0</v>
      </c>
      <c r="M71" s="339">
        <f t="shared" si="11"/>
        <v>0</v>
      </c>
      <c r="N71" s="339">
        <f t="shared" si="11"/>
        <v>0</v>
      </c>
      <c r="O71" s="339">
        <f t="shared" si="11"/>
        <v>0</v>
      </c>
      <c r="P71" s="339">
        <f t="shared" si="11"/>
        <v>0</v>
      </c>
      <c r="Q71" s="339">
        <f t="shared" si="11"/>
        <v>0</v>
      </c>
      <c r="R71" s="248"/>
    </row>
    <row r="72" spans="2:18" s="63" customFormat="1" ht="15" customHeight="1">
      <c r="B72" s="400" t="s">
        <v>386</v>
      </c>
      <c r="C72" s="246" t="s">
        <v>383</v>
      </c>
      <c r="D72" s="250"/>
      <c r="E72" s="339"/>
      <c r="F72" s="339">
        <f aca="true" t="shared" si="12" ref="F72:Q79">$D72</f>
        <v>0</v>
      </c>
      <c r="G72" s="339">
        <f t="shared" si="12"/>
        <v>0</v>
      </c>
      <c r="H72" s="339">
        <f t="shared" si="12"/>
        <v>0</v>
      </c>
      <c r="I72" s="339">
        <f t="shared" si="12"/>
        <v>0</v>
      </c>
      <c r="J72" s="339">
        <f t="shared" si="12"/>
        <v>0</v>
      </c>
      <c r="K72" s="339">
        <f t="shared" si="12"/>
        <v>0</v>
      </c>
      <c r="L72" s="339">
        <f t="shared" si="12"/>
        <v>0</v>
      </c>
      <c r="M72" s="339">
        <f t="shared" si="12"/>
        <v>0</v>
      </c>
      <c r="N72" s="339">
        <f t="shared" si="12"/>
        <v>0</v>
      </c>
      <c r="O72" s="339">
        <f t="shared" si="12"/>
        <v>0</v>
      </c>
      <c r="P72" s="339">
        <f t="shared" si="12"/>
        <v>0</v>
      </c>
      <c r="Q72" s="339">
        <f t="shared" si="12"/>
        <v>0</v>
      </c>
      <c r="R72" s="248"/>
    </row>
    <row r="73" spans="2:18" s="63" customFormat="1" ht="15" customHeight="1">
      <c r="B73" s="400" t="s">
        <v>387</v>
      </c>
      <c r="C73" s="246" t="s">
        <v>384</v>
      </c>
      <c r="D73" s="250"/>
      <c r="E73" s="339"/>
      <c r="F73" s="339">
        <f t="shared" si="12"/>
        <v>0</v>
      </c>
      <c r="G73" s="339">
        <f t="shared" si="12"/>
        <v>0</v>
      </c>
      <c r="H73" s="339">
        <f t="shared" si="12"/>
        <v>0</v>
      </c>
      <c r="I73" s="339">
        <f t="shared" si="12"/>
        <v>0</v>
      </c>
      <c r="J73" s="339">
        <f t="shared" si="12"/>
        <v>0</v>
      </c>
      <c r="K73" s="339">
        <f t="shared" si="12"/>
        <v>0</v>
      </c>
      <c r="L73" s="339">
        <f t="shared" si="12"/>
        <v>0</v>
      </c>
      <c r="M73" s="339">
        <f t="shared" si="12"/>
        <v>0</v>
      </c>
      <c r="N73" s="339">
        <f t="shared" si="12"/>
        <v>0</v>
      </c>
      <c r="O73" s="339">
        <f t="shared" si="12"/>
        <v>0</v>
      </c>
      <c r="P73" s="339">
        <f t="shared" si="12"/>
        <v>0</v>
      </c>
      <c r="Q73" s="339">
        <f t="shared" si="12"/>
        <v>0</v>
      </c>
      <c r="R73" s="251"/>
    </row>
    <row r="74" spans="2:18" s="63" customFormat="1" ht="15" customHeight="1">
      <c r="B74" s="400" t="s">
        <v>388</v>
      </c>
      <c r="C74" s="246" t="s">
        <v>382</v>
      </c>
      <c r="D74" s="250"/>
      <c r="E74" s="339"/>
      <c r="F74" s="339">
        <f t="shared" si="12"/>
        <v>0</v>
      </c>
      <c r="G74" s="339">
        <f t="shared" si="12"/>
        <v>0</v>
      </c>
      <c r="H74" s="339">
        <f t="shared" si="12"/>
        <v>0</v>
      </c>
      <c r="I74" s="339">
        <f t="shared" si="12"/>
        <v>0</v>
      </c>
      <c r="J74" s="339">
        <f t="shared" si="12"/>
        <v>0</v>
      </c>
      <c r="K74" s="339">
        <f t="shared" si="12"/>
        <v>0</v>
      </c>
      <c r="L74" s="339">
        <f t="shared" si="12"/>
        <v>0</v>
      </c>
      <c r="M74" s="339">
        <f t="shared" si="12"/>
        <v>0</v>
      </c>
      <c r="N74" s="339">
        <f t="shared" si="12"/>
        <v>0</v>
      </c>
      <c r="O74" s="339">
        <f t="shared" si="12"/>
        <v>0</v>
      </c>
      <c r="P74" s="339">
        <f t="shared" si="12"/>
        <v>0</v>
      </c>
      <c r="Q74" s="339">
        <f t="shared" si="12"/>
        <v>0</v>
      </c>
      <c r="R74" s="251"/>
    </row>
    <row r="75" spans="2:18" s="63" customFormat="1" ht="15" customHeight="1">
      <c r="B75" s="400" t="s">
        <v>389</v>
      </c>
      <c r="C75" s="246" t="s">
        <v>385</v>
      </c>
      <c r="D75" s="250"/>
      <c r="E75" s="339"/>
      <c r="F75" s="339">
        <f t="shared" si="12"/>
        <v>0</v>
      </c>
      <c r="G75" s="339">
        <f t="shared" si="12"/>
        <v>0</v>
      </c>
      <c r="H75" s="339">
        <f t="shared" si="12"/>
        <v>0</v>
      </c>
      <c r="I75" s="339">
        <f t="shared" si="12"/>
        <v>0</v>
      </c>
      <c r="J75" s="339">
        <f t="shared" si="12"/>
        <v>0</v>
      </c>
      <c r="K75" s="339">
        <f t="shared" si="12"/>
        <v>0</v>
      </c>
      <c r="L75" s="339">
        <f t="shared" si="12"/>
        <v>0</v>
      </c>
      <c r="M75" s="339">
        <f t="shared" si="12"/>
        <v>0</v>
      </c>
      <c r="N75" s="339">
        <f t="shared" si="12"/>
        <v>0</v>
      </c>
      <c r="O75" s="339">
        <f t="shared" si="12"/>
        <v>0</v>
      </c>
      <c r="P75" s="339">
        <f t="shared" si="12"/>
        <v>0</v>
      </c>
      <c r="Q75" s="339">
        <f t="shared" si="12"/>
        <v>0</v>
      </c>
      <c r="R75" s="251"/>
    </row>
    <row r="76" spans="2:18" s="63" customFormat="1" ht="15" customHeight="1">
      <c r="B76" s="400" t="s">
        <v>390</v>
      </c>
      <c r="C76" s="246" t="s">
        <v>391</v>
      </c>
      <c r="D76" s="250"/>
      <c r="E76" s="339"/>
      <c r="F76" s="339">
        <f t="shared" si="12"/>
        <v>0</v>
      </c>
      <c r="G76" s="339">
        <f t="shared" si="12"/>
        <v>0</v>
      </c>
      <c r="H76" s="339">
        <f t="shared" si="12"/>
        <v>0</v>
      </c>
      <c r="I76" s="339">
        <f t="shared" si="12"/>
        <v>0</v>
      </c>
      <c r="J76" s="339">
        <f t="shared" si="12"/>
        <v>0</v>
      </c>
      <c r="K76" s="339">
        <f t="shared" si="12"/>
        <v>0</v>
      </c>
      <c r="L76" s="339">
        <f t="shared" si="12"/>
        <v>0</v>
      </c>
      <c r="M76" s="339">
        <f t="shared" si="12"/>
        <v>0</v>
      </c>
      <c r="N76" s="339">
        <f t="shared" si="12"/>
        <v>0</v>
      </c>
      <c r="O76" s="339">
        <f t="shared" si="12"/>
        <v>0</v>
      </c>
      <c r="P76" s="339">
        <f t="shared" si="12"/>
        <v>0</v>
      </c>
      <c r="Q76" s="339">
        <f t="shared" si="12"/>
        <v>0</v>
      </c>
      <c r="R76" s="251"/>
    </row>
    <row r="77" spans="2:18" s="63" customFormat="1" ht="15" customHeight="1">
      <c r="B77" s="400" t="s">
        <v>395</v>
      </c>
      <c r="C77" s="246" t="s">
        <v>392</v>
      </c>
      <c r="D77" s="250"/>
      <c r="E77" s="339"/>
      <c r="F77" s="339">
        <f t="shared" si="12"/>
        <v>0</v>
      </c>
      <c r="G77" s="339">
        <f t="shared" si="12"/>
        <v>0</v>
      </c>
      <c r="H77" s="339">
        <f t="shared" si="12"/>
        <v>0</v>
      </c>
      <c r="I77" s="339">
        <f t="shared" si="12"/>
        <v>0</v>
      </c>
      <c r="J77" s="339">
        <f t="shared" si="12"/>
        <v>0</v>
      </c>
      <c r="K77" s="339">
        <f t="shared" si="12"/>
        <v>0</v>
      </c>
      <c r="L77" s="339">
        <f t="shared" si="12"/>
        <v>0</v>
      </c>
      <c r="M77" s="339">
        <f t="shared" si="12"/>
        <v>0</v>
      </c>
      <c r="N77" s="339">
        <f t="shared" si="12"/>
        <v>0</v>
      </c>
      <c r="O77" s="339">
        <f t="shared" si="12"/>
        <v>0</v>
      </c>
      <c r="P77" s="339">
        <f t="shared" si="12"/>
        <v>0</v>
      </c>
      <c r="Q77" s="339">
        <f t="shared" si="12"/>
        <v>0</v>
      </c>
      <c r="R77" s="251"/>
    </row>
    <row r="78" spans="2:18" s="63" customFormat="1" ht="15" customHeight="1">
      <c r="B78" s="400" t="s">
        <v>396</v>
      </c>
      <c r="C78" s="246" t="s">
        <v>393</v>
      </c>
      <c r="D78" s="250"/>
      <c r="E78" s="339"/>
      <c r="F78" s="339">
        <f t="shared" si="12"/>
        <v>0</v>
      </c>
      <c r="G78" s="339">
        <f t="shared" si="12"/>
        <v>0</v>
      </c>
      <c r="H78" s="339">
        <f t="shared" si="12"/>
        <v>0</v>
      </c>
      <c r="I78" s="339">
        <f t="shared" si="12"/>
        <v>0</v>
      </c>
      <c r="J78" s="339">
        <f t="shared" si="12"/>
        <v>0</v>
      </c>
      <c r="K78" s="339">
        <f t="shared" si="12"/>
        <v>0</v>
      </c>
      <c r="L78" s="339">
        <f t="shared" si="12"/>
        <v>0</v>
      </c>
      <c r="M78" s="339">
        <f t="shared" si="12"/>
        <v>0</v>
      </c>
      <c r="N78" s="339">
        <f t="shared" si="12"/>
        <v>0</v>
      </c>
      <c r="O78" s="339">
        <f t="shared" si="12"/>
        <v>0</v>
      </c>
      <c r="P78" s="339">
        <f t="shared" si="12"/>
        <v>0</v>
      </c>
      <c r="Q78" s="339">
        <f t="shared" si="12"/>
        <v>0</v>
      </c>
      <c r="R78" s="251"/>
    </row>
    <row r="79" spans="2:18" s="63" customFormat="1" ht="15" customHeight="1">
      <c r="B79" s="335" t="s">
        <v>397</v>
      </c>
      <c r="C79" s="246" t="s">
        <v>394</v>
      </c>
      <c r="D79" s="250"/>
      <c r="E79" s="339"/>
      <c r="F79" s="339">
        <f t="shared" si="12"/>
        <v>0</v>
      </c>
      <c r="G79" s="339">
        <f t="shared" si="12"/>
        <v>0</v>
      </c>
      <c r="H79" s="339">
        <f t="shared" si="12"/>
        <v>0</v>
      </c>
      <c r="I79" s="339">
        <f t="shared" si="12"/>
        <v>0</v>
      </c>
      <c r="J79" s="339">
        <f t="shared" si="12"/>
        <v>0</v>
      </c>
      <c r="K79" s="339">
        <f t="shared" si="12"/>
        <v>0</v>
      </c>
      <c r="L79" s="339">
        <f t="shared" si="12"/>
        <v>0</v>
      </c>
      <c r="M79" s="339">
        <f t="shared" si="12"/>
        <v>0</v>
      </c>
      <c r="N79" s="339">
        <f t="shared" si="12"/>
        <v>0</v>
      </c>
      <c r="O79" s="339">
        <f t="shared" si="12"/>
        <v>0</v>
      </c>
      <c r="P79" s="339">
        <f t="shared" si="12"/>
        <v>0</v>
      </c>
      <c r="Q79" s="339">
        <f t="shared" si="12"/>
        <v>0</v>
      </c>
      <c r="R79" s="336"/>
    </row>
    <row r="80" spans="2:18" s="63" customFormat="1" ht="15" customHeight="1" thickBot="1">
      <c r="B80" s="252" t="s">
        <v>398</v>
      </c>
      <c r="C80" s="253" t="s">
        <v>310</v>
      </c>
      <c r="D80" s="253"/>
      <c r="E80" s="253"/>
      <c r="F80" s="254">
        <f>(F62*F71+F63*F72+F64*F73+F65*F74+F66*F75+F67*F76/12+F68*F77/12+F69*F78/12+F70*F79/12)/1000</f>
        <v>0</v>
      </c>
      <c r="G80" s="254">
        <f aca="true" t="shared" si="13" ref="G80:Q80">(G62*G71+G63*G72+G64*G73+G65*G74+G66*G75+G67*G76/12+G68*G77/12+G69*G78/12+G70*G79/12)/1000</f>
        <v>0</v>
      </c>
      <c r="H80" s="254">
        <f t="shared" si="13"/>
        <v>0</v>
      </c>
      <c r="I80" s="254">
        <f t="shared" si="13"/>
        <v>0</v>
      </c>
      <c r="J80" s="254">
        <f t="shared" si="13"/>
        <v>0</v>
      </c>
      <c r="K80" s="254">
        <f t="shared" si="13"/>
        <v>0</v>
      </c>
      <c r="L80" s="254">
        <f t="shared" si="13"/>
        <v>0</v>
      </c>
      <c r="M80" s="254">
        <f t="shared" si="13"/>
        <v>0</v>
      </c>
      <c r="N80" s="254">
        <f t="shared" si="13"/>
        <v>0</v>
      </c>
      <c r="O80" s="254">
        <f t="shared" si="13"/>
        <v>0</v>
      </c>
      <c r="P80" s="254">
        <f t="shared" si="13"/>
        <v>0</v>
      </c>
      <c r="Q80" s="254">
        <f t="shared" si="13"/>
        <v>0</v>
      </c>
      <c r="R80" s="255">
        <f>SUM(F80:Q80)</f>
        <v>0</v>
      </c>
    </row>
    <row r="81" spans="2:18" s="63" customFormat="1" ht="30" customHeight="1" thickTop="1">
      <c r="B81" s="528" t="s">
        <v>524</v>
      </c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</row>
    <row r="82" ht="15" customHeight="1"/>
    <row r="83" ht="15" customHeight="1"/>
    <row r="84" ht="15" customHeight="1"/>
    <row r="85" ht="15" customHeight="1"/>
    <row r="93" ht="12.75">
      <c r="E93" s="63"/>
    </row>
  </sheetData>
  <sheetProtection/>
  <mergeCells count="4">
    <mergeCell ref="B8:R8"/>
    <mergeCell ref="B59:R59"/>
    <mergeCell ref="B56:R56"/>
    <mergeCell ref="B81:R81"/>
  </mergeCells>
  <printOptions horizontalCentered="1" verticalCentered="1"/>
  <pageMargins left="0.17" right="0.17" top="0.25" bottom="0.34" header="0.17" footer="0.17"/>
  <pageSetup fitToHeight="1" fitToWidth="1" horizontalDpi="600" verticalDpi="600" orientation="landscape" paperSize="9" scale="43" r:id="rId1"/>
  <headerFooter>
    <oddFooter>&amp;R&amp;"Arial Narrow,Regular"Страна &amp;P oд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30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63" customWidth="1"/>
    <col min="2" max="2" width="9.00390625" style="115" customWidth="1"/>
    <col min="3" max="3" width="84.7109375" style="63" customWidth="1"/>
    <col min="4" max="7" width="12.8515625" style="63" customWidth="1"/>
    <col min="8" max="10" width="13.7109375" style="63" customWidth="1"/>
    <col min="11" max="16384" width="8.8515625" style="63" customWidth="1"/>
  </cols>
  <sheetData>
    <row r="1" spans="2:68" ht="15" customHeight="1">
      <c r="B1" s="214" t="s">
        <v>117</v>
      </c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</row>
    <row r="2" spans="2:68" ht="15" customHeight="1">
      <c r="B2" s="63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</row>
    <row r="3" spans="2:68" ht="15" customHeight="1">
      <c r="B3" s="1" t="str">
        <f>+CONCATENATE('Naslovna strana'!$B$14," ",'Naslovna strana'!$E$14)</f>
        <v>Назив енергетског субјекта: </v>
      </c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</row>
    <row r="4" spans="2:68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</row>
    <row r="5" spans="2:68" ht="15" customHeight="1">
      <c r="B5" s="55" t="str">
        <f>+CONCATENATE('Naslovna strana'!$B$28," ",'Naslovna strana'!$E$28)</f>
        <v>Датум обраде: 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</row>
    <row r="6" spans="3:9" ht="15" customHeight="1">
      <c r="C6" s="215"/>
      <c r="D6" s="215"/>
      <c r="E6" s="215"/>
      <c r="F6" s="215"/>
      <c r="G6" s="215"/>
      <c r="H6" s="215"/>
      <c r="I6" s="215"/>
    </row>
    <row r="7" spans="3:9" ht="15" customHeight="1">
      <c r="C7" s="215"/>
      <c r="D7" s="215"/>
      <c r="E7" s="215"/>
      <c r="F7" s="215"/>
      <c r="G7" s="215"/>
      <c r="H7" s="215"/>
      <c r="I7" s="215"/>
    </row>
    <row r="8" spans="2:10" ht="15" customHeight="1">
      <c r="B8" s="497" t="s">
        <v>516</v>
      </c>
      <c r="C8" s="497"/>
      <c r="D8" s="497"/>
      <c r="E8" s="497"/>
      <c r="F8" s="497"/>
      <c r="G8" s="497"/>
      <c r="H8" s="497"/>
      <c r="I8" s="497"/>
      <c r="J8" s="497"/>
    </row>
    <row r="9" spans="3:10" ht="15" customHeight="1" thickBot="1">
      <c r="C9" s="216"/>
      <c r="D9" s="216"/>
      <c r="E9" s="216"/>
      <c r="F9" s="216"/>
      <c r="G9" s="216"/>
      <c r="H9" s="216"/>
      <c r="J9" s="217" t="s">
        <v>4</v>
      </c>
    </row>
    <row r="10" spans="2:10" ht="15" customHeight="1" thickTop="1">
      <c r="B10" s="498" t="s">
        <v>194</v>
      </c>
      <c r="C10" s="502" t="s">
        <v>49</v>
      </c>
      <c r="D10" s="500" t="s">
        <v>169</v>
      </c>
      <c r="E10" s="571">
        <f>'Naslovna strana'!E18-6</f>
        <v>2009</v>
      </c>
      <c r="F10" s="571">
        <f>'Naslovna strana'!E18-5</f>
        <v>2010</v>
      </c>
      <c r="G10" s="571">
        <f>'Naslovna strana'!E18-4</f>
        <v>2011</v>
      </c>
      <c r="H10" s="566">
        <f>'Naslovna strana'!E18-3</f>
        <v>2012</v>
      </c>
      <c r="I10" s="566">
        <f>'Naslovna strana'!E18-2</f>
        <v>2013</v>
      </c>
      <c r="J10" s="526">
        <f>'Naslovna strana'!E18-1</f>
        <v>2014</v>
      </c>
    </row>
    <row r="11" spans="2:10" ht="15" customHeight="1">
      <c r="B11" s="574"/>
      <c r="C11" s="575"/>
      <c r="D11" s="501"/>
      <c r="E11" s="572"/>
      <c r="F11" s="572"/>
      <c r="G11" s="572"/>
      <c r="H11" s="567"/>
      <c r="I11" s="567"/>
      <c r="J11" s="527"/>
    </row>
    <row r="12" spans="2:10" ht="15.75">
      <c r="B12" s="201" t="s">
        <v>18</v>
      </c>
      <c r="C12" s="202" t="s">
        <v>312</v>
      </c>
      <c r="D12" s="309" t="s">
        <v>311</v>
      </c>
      <c r="E12" s="434"/>
      <c r="F12" s="434"/>
      <c r="G12" s="434"/>
      <c r="H12" s="434"/>
      <c r="I12" s="317">
        <f>IF('8. Korekcioni element'!F38&gt;0,('8. Korekcioni element'!F36-'8. Korekcioni element'!F38),0)</f>
        <v>0</v>
      </c>
      <c r="J12" s="320">
        <f>IF('8. Korekcioni element'!F22&gt;0,('8. Korekcioni element'!F20-'8. Korekcioni element'!F22),0)</f>
        <v>0</v>
      </c>
    </row>
    <row r="13" spans="2:10" ht="15" customHeight="1">
      <c r="B13" s="205" t="s">
        <v>19</v>
      </c>
      <c r="C13" s="206" t="s">
        <v>309</v>
      </c>
      <c r="D13" s="310" t="s">
        <v>313</v>
      </c>
      <c r="E13" s="405">
        <v>0.104</v>
      </c>
      <c r="F13" s="406">
        <v>0.115</v>
      </c>
      <c r="G13" s="406">
        <v>0.07</v>
      </c>
      <c r="H13" s="406">
        <v>0.122</v>
      </c>
      <c r="I13" s="407">
        <f>'8. Korekcioni element'!G29</f>
        <v>0.022</v>
      </c>
      <c r="J13" s="305">
        <f>'8. Korekcioni element'!G12</f>
        <v>0.017</v>
      </c>
    </row>
    <row r="14" spans="2:10" ht="15" customHeight="1">
      <c r="B14" s="205" t="s">
        <v>20</v>
      </c>
      <c r="C14" s="306" t="s">
        <v>316</v>
      </c>
      <c r="D14" s="311" t="s">
        <v>314</v>
      </c>
      <c r="E14" s="408">
        <f>+E12*(1+E13)</f>
        <v>0</v>
      </c>
      <c r="F14" s="408">
        <f>(E14+F12)*(1+F13)</f>
        <v>0</v>
      </c>
      <c r="G14" s="408">
        <f>(F14+G12)*(1+G13)</f>
        <v>0</v>
      </c>
      <c r="H14" s="408">
        <f>(G14+H12)*(1+H13)</f>
        <v>0</v>
      </c>
      <c r="I14" s="408">
        <f>IF(H12=0,0,((H14+I12)*(1+I13)))</f>
        <v>0</v>
      </c>
      <c r="J14" s="322">
        <f>IF((I12=0),(I14-I15)*(1+J13),((I14+J12)*(1+J13)))</f>
        <v>0</v>
      </c>
    </row>
    <row r="15" spans="2:10" ht="25.5">
      <c r="B15" s="208" t="s">
        <v>67</v>
      </c>
      <c r="C15" s="416" t="s">
        <v>259</v>
      </c>
      <c r="D15" s="417" t="s">
        <v>284</v>
      </c>
      <c r="E15" s="573"/>
      <c r="F15" s="573"/>
      <c r="G15" s="573"/>
      <c r="H15" s="573"/>
      <c r="I15" s="435">
        <f>IF((I12=0),(IF(0.2*('1. MOP'!F12+'1. MOP'!F13+'1. MOP'!F15*'1. MOP'!F14-'1. MOP'!F17+'1. MOP'!F18+'1. MOP'!F19)&gt;I14,I14,(0.2*('1. MOP'!F12+'1. MOP'!F13+'1. MOP'!F15*'1. MOP'!F14-'1. MOP'!F17+'1. MOP'!F18+'1. MOP'!F19)))),0)</f>
        <v>0</v>
      </c>
      <c r="J15" s="436">
        <f>IF(OR(J12=0,I12=0),(IF(0.2*('1. MOP'!G12+'1. MOP'!G13+'1. MOP'!G15*'1. MOP'!G14-'1. MOP'!G17+'1. MOP'!G18+'1. MOP'!G19)&gt;J14,J14,(0.2*('1. MOP'!G12+'1. MOP'!G13+'1. MOP'!G15*'1. MOP'!G14-'1. MOP'!G17+'1. MOP'!G18+'1. MOP'!G19)))),0)</f>
        <v>0</v>
      </c>
    </row>
    <row r="16" spans="2:10" ht="26.25" thickBot="1">
      <c r="B16" s="307" t="s">
        <v>26</v>
      </c>
      <c r="C16" s="308" t="s">
        <v>315</v>
      </c>
      <c r="D16" s="312" t="s">
        <v>317</v>
      </c>
      <c r="E16" s="568">
        <f>J14-J15</f>
        <v>0</v>
      </c>
      <c r="F16" s="569"/>
      <c r="G16" s="569"/>
      <c r="H16" s="569"/>
      <c r="I16" s="569"/>
      <c r="J16" s="570"/>
    </row>
    <row r="17" ht="15" customHeight="1" thickTop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B25" s="385"/>
    </row>
    <row r="26" ht="15" customHeight="1"/>
    <row r="27" ht="15" customHeight="1"/>
    <row r="28" ht="15" customHeight="1"/>
    <row r="29" ht="15" customHeight="1"/>
    <row r="30" ht="15" customHeight="1">
      <c r="I30" s="313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/>
  <mergeCells count="12">
    <mergeCell ref="B8:J8"/>
    <mergeCell ref="D10:D11"/>
    <mergeCell ref="B10:B11"/>
    <mergeCell ref="C10:C11"/>
    <mergeCell ref="H10:H11"/>
    <mergeCell ref="I10:I11"/>
    <mergeCell ref="J10:J11"/>
    <mergeCell ref="E16:J16"/>
    <mergeCell ref="E10:E11"/>
    <mergeCell ref="F10:F11"/>
    <mergeCell ref="G10:G11"/>
    <mergeCell ref="E15:H15"/>
  </mergeCells>
  <printOptions/>
  <pageMargins left="0.17" right="0.17" top="1.92" bottom="0.75" header="0.3" footer="0.3"/>
  <pageSetup fitToHeight="1" fitToWidth="1" horizontalDpi="600" verticalDpi="600" orientation="landscape" paperSize="9" scale="78" r:id="rId1"/>
  <headerFooter>
    <oddFooter>&amp;R&amp;"Arial Narrow,Regular"Страна 1 од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115" customWidth="1"/>
    <col min="3" max="3" width="54.7109375" style="9" customWidth="1"/>
    <col min="4" max="14" width="20.7109375" style="9" customWidth="1"/>
    <col min="15" max="15" width="25.57421875" style="9" customWidth="1"/>
    <col min="16" max="16" width="25.7109375" style="9" customWidth="1"/>
    <col min="17" max="16384" width="9.140625" style="9" customWidth="1"/>
  </cols>
  <sheetData>
    <row r="1" ht="15" customHeight="1">
      <c r="B1" s="15" t="s">
        <v>117</v>
      </c>
    </row>
    <row r="2" ht="15" customHeight="1">
      <c r="B2" s="9"/>
    </row>
    <row r="3" spans="2:64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I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9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8"/>
      <c r="D4" s="8"/>
      <c r="E4" s="8"/>
      <c r="F4" s="8"/>
      <c r="G4" s="8"/>
      <c r="H4" s="8"/>
      <c r="I4" s="8"/>
    </row>
    <row r="5" spans="2:9" ht="15" customHeight="1">
      <c r="B5" s="55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6" ht="15" customHeight="1">
      <c r="B8" s="447" t="s">
        <v>517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115"/>
    </row>
    <row r="9" spans="3:15" ht="15" customHeight="1" thickBot="1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5"/>
      <c r="N9" s="15"/>
      <c r="O9" s="71" t="s">
        <v>4</v>
      </c>
    </row>
    <row r="10" spans="2:15" s="256" customFormat="1" ht="15" customHeight="1" thickTop="1">
      <c r="B10" s="586" t="s">
        <v>194</v>
      </c>
      <c r="C10" s="576" t="s">
        <v>49</v>
      </c>
      <c r="D10" s="576" t="s">
        <v>108</v>
      </c>
      <c r="E10" s="576" t="s">
        <v>109</v>
      </c>
      <c r="F10" s="576" t="s">
        <v>110</v>
      </c>
      <c r="G10" s="578" t="s">
        <v>179</v>
      </c>
      <c r="H10" s="576" t="s">
        <v>111</v>
      </c>
      <c r="I10" s="580" t="s">
        <v>235</v>
      </c>
      <c r="J10" s="580"/>
      <c r="K10" s="580"/>
      <c r="L10" s="580"/>
      <c r="M10" s="580"/>
      <c r="N10" s="580"/>
      <c r="O10" s="584" t="s">
        <v>236</v>
      </c>
    </row>
    <row r="11" spans="2:15" s="256" customFormat="1" ht="49.5" customHeight="1">
      <c r="B11" s="587"/>
      <c r="C11" s="577"/>
      <c r="D11" s="577"/>
      <c r="E11" s="577"/>
      <c r="F11" s="577"/>
      <c r="G11" s="579"/>
      <c r="H11" s="577"/>
      <c r="I11" s="257" t="s">
        <v>237</v>
      </c>
      <c r="J11" s="257" t="s">
        <v>112</v>
      </c>
      <c r="K11" s="257" t="s">
        <v>113</v>
      </c>
      <c r="L11" s="258" t="s">
        <v>238</v>
      </c>
      <c r="M11" s="257" t="s">
        <v>114</v>
      </c>
      <c r="N11" s="257" t="s">
        <v>239</v>
      </c>
      <c r="O11" s="585"/>
    </row>
    <row r="12" spans="2:15" s="263" customFormat="1" ht="15" customHeight="1">
      <c r="B12" s="259" t="s">
        <v>240</v>
      </c>
      <c r="C12" s="260" t="s">
        <v>197</v>
      </c>
      <c r="D12" s="260" t="s">
        <v>198</v>
      </c>
      <c r="E12" s="260" t="s">
        <v>199</v>
      </c>
      <c r="F12" s="260" t="s">
        <v>200</v>
      </c>
      <c r="G12" s="260" t="s">
        <v>201</v>
      </c>
      <c r="H12" s="260" t="s">
        <v>213</v>
      </c>
      <c r="I12" s="260" t="s">
        <v>214</v>
      </c>
      <c r="J12" s="260" t="s">
        <v>215</v>
      </c>
      <c r="K12" s="260" t="s">
        <v>216</v>
      </c>
      <c r="L12" s="260" t="s">
        <v>217</v>
      </c>
      <c r="M12" s="260" t="s">
        <v>218</v>
      </c>
      <c r="N12" s="261" t="s">
        <v>219</v>
      </c>
      <c r="O12" s="262" t="s">
        <v>241</v>
      </c>
    </row>
    <row r="13" spans="2:15" s="8" customFormat="1" ht="15" customHeight="1">
      <c r="B13" s="264" t="s">
        <v>9</v>
      </c>
      <c r="C13" s="265" t="s">
        <v>365</v>
      </c>
      <c r="D13" s="66">
        <f>D14+D15+D16+D17+D18</f>
        <v>0</v>
      </c>
      <c r="E13" s="266"/>
      <c r="F13" s="266"/>
      <c r="G13" s="66">
        <f aca="true" t="shared" si="0" ref="G13:O13">G14+G15+G16+G17+G18</f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0</v>
      </c>
      <c r="L13" s="66">
        <f t="shared" si="0"/>
        <v>0</v>
      </c>
      <c r="M13" s="66">
        <f t="shared" si="0"/>
        <v>0</v>
      </c>
      <c r="N13" s="66">
        <f t="shared" si="0"/>
        <v>0</v>
      </c>
      <c r="O13" s="267">
        <f t="shared" si="0"/>
        <v>0</v>
      </c>
    </row>
    <row r="14" spans="2:15" ht="15" customHeight="1">
      <c r="B14" s="268" t="s">
        <v>18</v>
      </c>
      <c r="C14" s="269"/>
      <c r="D14" s="80"/>
      <c r="E14" s="270"/>
      <c r="F14" s="270"/>
      <c r="G14" s="80"/>
      <c r="H14" s="80"/>
      <c r="I14" s="271"/>
      <c r="J14" s="271"/>
      <c r="K14" s="271"/>
      <c r="L14" s="271"/>
      <c r="M14" s="271"/>
      <c r="N14" s="271"/>
      <c r="O14" s="272">
        <f>I14+J14+K14+L14+M14+N14</f>
        <v>0</v>
      </c>
    </row>
    <row r="15" spans="2:15" ht="15" customHeight="1">
      <c r="B15" s="273" t="s">
        <v>19</v>
      </c>
      <c r="C15" s="152"/>
      <c r="D15" s="91"/>
      <c r="E15" s="274"/>
      <c r="F15" s="274"/>
      <c r="G15" s="91"/>
      <c r="H15" s="91"/>
      <c r="I15" s="91"/>
      <c r="J15" s="91"/>
      <c r="K15" s="124"/>
      <c r="L15" s="124"/>
      <c r="M15" s="124"/>
      <c r="N15" s="124"/>
      <c r="O15" s="272">
        <f>I15+J15+K15+L15+M15+N15</f>
        <v>0</v>
      </c>
    </row>
    <row r="16" spans="2:15" ht="15" customHeight="1">
      <c r="B16" s="275" t="s">
        <v>20</v>
      </c>
      <c r="C16" s="152"/>
      <c r="D16" s="91"/>
      <c r="E16" s="274"/>
      <c r="F16" s="274"/>
      <c r="G16" s="91"/>
      <c r="H16" s="91"/>
      <c r="I16" s="91"/>
      <c r="J16" s="91"/>
      <c r="K16" s="124"/>
      <c r="L16" s="124"/>
      <c r="M16" s="124"/>
      <c r="N16" s="124"/>
      <c r="O16" s="272">
        <f>I16+J16+K16+L16+M16+N16</f>
        <v>0</v>
      </c>
    </row>
    <row r="17" spans="2:15" ht="15" customHeight="1">
      <c r="B17" s="275" t="s">
        <v>67</v>
      </c>
      <c r="C17" s="152"/>
      <c r="D17" s="91"/>
      <c r="E17" s="274"/>
      <c r="F17" s="274"/>
      <c r="G17" s="91"/>
      <c r="H17" s="91"/>
      <c r="I17" s="91"/>
      <c r="J17" s="91"/>
      <c r="K17" s="124"/>
      <c r="L17" s="124"/>
      <c r="M17" s="124"/>
      <c r="N17" s="124"/>
      <c r="O17" s="272">
        <f>I17+J17+K17+L17+M17+N17</f>
        <v>0</v>
      </c>
    </row>
    <row r="18" spans="2:15" ht="15" customHeight="1">
      <c r="B18" s="276" t="s">
        <v>26</v>
      </c>
      <c r="C18" s="277"/>
      <c r="D18" s="87"/>
      <c r="E18" s="278"/>
      <c r="F18" s="278"/>
      <c r="G18" s="87"/>
      <c r="H18" s="87"/>
      <c r="I18" s="87"/>
      <c r="J18" s="87"/>
      <c r="K18" s="129"/>
      <c r="L18" s="129"/>
      <c r="M18" s="129"/>
      <c r="N18" s="129"/>
      <c r="O18" s="272">
        <f>I18+J18+K18+L18+M18+N18</f>
        <v>0</v>
      </c>
    </row>
    <row r="19" spans="2:15" ht="15" customHeight="1">
      <c r="B19" s="279"/>
      <c r="C19" s="89"/>
      <c r="D19" s="76"/>
      <c r="E19" s="280"/>
      <c r="F19" s="280"/>
      <c r="G19" s="280"/>
      <c r="H19" s="76"/>
      <c r="I19" s="76"/>
      <c r="J19" s="76"/>
      <c r="K19" s="66"/>
      <c r="L19" s="66"/>
      <c r="M19" s="66"/>
      <c r="N19" s="66"/>
      <c r="O19" s="267"/>
    </row>
    <row r="20" spans="2:15" ht="30" customHeight="1">
      <c r="B20" s="279" t="s">
        <v>10</v>
      </c>
      <c r="C20" s="89" t="s">
        <v>415</v>
      </c>
      <c r="D20" s="76">
        <f>D21+D22+D23+D24+D25</f>
        <v>0</v>
      </c>
      <c r="E20" s="280"/>
      <c r="F20" s="280"/>
      <c r="G20" s="76">
        <f aca="true" t="shared" si="1" ref="G20:O20">G21+G22+G23+G24+G25</f>
        <v>0</v>
      </c>
      <c r="H20" s="76">
        <f t="shared" si="1"/>
        <v>0</v>
      </c>
      <c r="I20" s="76">
        <f t="shared" si="1"/>
        <v>0</v>
      </c>
      <c r="J20" s="76">
        <f t="shared" si="1"/>
        <v>0</v>
      </c>
      <c r="K20" s="76">
        <f t="shared" si="1"/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281">
        <f t="shared" si="1"/>
        <v>0</v>
      </c>
    </row>
    <row r="21" spans="2:15" ht="15" customHeight="1">
      <c r="B21" s="268" t="s">
        <v>79</v>
      </c>
      <c r="C21" s="269"/>
      <c r="D21" s="80"/>
      <c r="E21" s="270"/>
      <c r="F21" s="270"/>
      <c r="G21" s="80"/>
      <c r="H21" s="80"/>
      <c r="I21" s="80"/>
      <c r="J21" s="80"/>
      <c r="K21" s="271"/>
      <c r="L21" s="271"/>
      <c r="M21" s="271"/>
      <c r="N21" s="271"/>
      <c r="O21" s="272">
        <f>I21+J21+K21+L21+M21+N21</f>
        <v>0</v>
      </c>
    </row>
    <row r="22" spans="2:15" ht="15" customHeight="1">
      <c r="B22" s="273" t="s">
        <v>87</v>
      </c>
      <c r="C22" s="152"/>
      <c r="D22" s="91"/>
      <c r="E22" s="274"/>
      <c r="F22" s="274"/>
      <c r="G22" s="91"/>
      <c r="H22" s="91"/>
      <c r="I22" s="91"/>
      <c r="J22" s="91"/>
      <c r="K22" s="124"/>
      <c r="L22" s="124"/>
      <c r="M22" s="124"/>
      <c r="N22" s="124"/>
      <c r="O22" s="272">
        <f>I22+J22+K22+L22+M22+N22</f>
        <v>0</v>
      </c>
    </row>
    <row r="23" spans="2:15" ht="15" customHeight="1">
      <c r="B23" s="275" t="s">
        <v>99</v>
      </c>
      <c r="C23" s="152"/>
      <c r="D23" s="91"/>
      <c r="E23" s="274"/>
      <c r="F23" s="274"/>
      <c r="G23" s="91"/>
      <c r="H23" s="91"/>
      <c r="I23" s="91"/>
      <c r="J23" s="91"/>
      <c r="K23" s="124"/>
      <c r="L23" s="124"/>
      <c r="M23" s="124"/>
      <c r="N23" s="124"/>
      <c r="O23" s="272">
        <f>I23+J23+K23+L23+M23+N23</f>
        <v>0</v>
      </c>
    </row>
    <row r="24" spans="2:15" ht="15" customHeight="1">
      <c r="B24" s="275" t="s">
        <v>148</v>
      </c>
      <c r="C24" s="152"/>
      <c r="D24" s="91"/>
      <c r="E24" s="274"/>
      <c r="F24" s="274"/>
      <c r="G24" s="91"/>
      <c r="H24" s="91"/>
      <c r="I24" s="91"/>
      <c r="J24" s="91"/>
      <c r="K24" s="124"/>
      <c r="L24" s="124"/>
      <c r="M24" s="124"/>
      <c r="N24" s="124"/>
      <c r="O24" s="272">
        <f>I24+J24+K24+L24+M24+N24</f>
        <v>0</v>
      </c>
    </row>
    <row r="25" spans="2:15" ht="15" customHeight="1">
      <c r="B25" s="282" t="s">
        <v>162</v>
      </c>
      <c r="C25" s="277"/>
      <c r="D25" s="87"/>
      <c r="E25" s="278"/>
      <c r="F25" s="278"/>
      <c r="G25" s="87"/>
      <c r="H25" s="87"/>
      <c r="I25" s="87"/>
      <c r="J25" s="87"/>
      <c r="K25" s="129"/>
      <c r="L25" s="129"/>
      <c r="M25" s="129"/>
      <c r="N25" s="129"/>
      <c r="O25" s="272">
        <f>I25+J25+K25+L25+M25+N25</f>
        <v>0</v>
      </c>
    </row>
    <row r="26" spans="2:15" ht="15" customHeight="1">
      <c r="B26" s="283"/>
      <c r="C26" s="89"/>
      <c r="D26" s="76"/>
      <c r="E26" s="280"/>
      <c r="F26" s="280"/>
      <c r="G26" s="280"/>
      <c r="H26" s="76"/>
      <c r="I26" s="76"/>
      <c r="J26" s="76"/>
      <c r="K26" s="66"/>
      <c r="L26" s="66"/>
      <c r="M26" s="66"/>
      <c r="N26" s="66"/>
      <c r="O26" s="267"/>
    </row>
    <row r="27" spans="2:15" s="63" customFormat="1" ht="15" customHeight="1">
      <c r="B27" s="284"/>
      <c r="C27" s="285" t="s">
        <v>115</v>
      </c>
      <c r="D27" s="286">
        <f>D13+D20</f>
        <v>0</v>
      </c>
      <c r="E27" s="287"/>
      <c r="F27" s="287"/>
      <c r="G27" s="286">
        <f>G13+G20</f>
        <v>0</v>
      </c>
      <c r="H27" s="286">
        <f aca="true" t="shared" si="2" ref="H27:O27">H13+H20</f>
        <v>0</v>
      </c>
      <c r="I27" s="286">
        <f t="shared" si="2"/>
        <v>0</v>
      </c>
      <c r="J27" s="286">
        <f t="shared" si="2"/>
        <v>0</v>
      </c>
      <c r="K27" s="286">
        <f t="shared" si="2"/>
        <v>0</v>
      </c>
      <c r="L27" s="286">
        <f t="shared" si="2"/>
        <v>0</v>
      </c>
      <c r="M27" s="286">
        <f t="shared" si="2"/>
        <v>0</v>
      </c>
      <c r="N27" s="286">
        <f t="shared" si="2"/>
        <v>0</v>
      </c>
      <c r="O27" s="288">
        <f t="shared" si="2"/>
        <v>0</v>
      </c>
    </row>
    <row r="28" spans="2:15" s="63" customFormat="1" ht="15" customHeight="1" thickBot="1">
      <c r="B28" s="289"/>
      <c r="C28" s="581" t="s">
        <v>250</v>
      </c>
      <c r="D28" s="582"/>
      <c r="E28" s="582"/>
      <c r="F28" s="582"/>
      <c r="G28" s="582"/>
      <c r="H28" s="583"/>
      <c r="I28" s="290">
        <f>IF(O27=0,0,I27/O27)</f>
        <v>0</v>
      </c>
      <c r="J28" s="290">
        <f>IF(O27=0,0,J27/O27)</f>
        <v>0</v>
      </c>
      <c r="K28" s="290">
        <f>IF(O27=0,0,K27/O27)</f>
        <v>0</v>
      </c>
      <c r="L28" s="290">
        <f>IF(O27=0,0,L27/O27)</f>
        <v>0</v>
      </c>
      <c r="M28" s="290">
        <f>IF(O27=0,0,M27/O27)</f>
        <v>0</v>
      </c>
      <c r="N28" s="290">
        <f>IF(O27=0,0,N27/O27)</f>
        <v>0</v>
      </c>
      <c r="O28" s="291">
        <f>SUM(I28:N28)</f>
        <v>0</v>
      </c>
    </row>
    <row r="29" ht="15" customHeight="1" thickTop="1">
      <c r="B29" s="2" t="s">
        <v>118</v>
      </c>
    </row>
  </sheetData>
  <sheetProtection/>
  <mergeCells count="11">
    <mergeCell ref="B8:O8"/>
    <mergeCell ref="O10:O11"/>
    <mergeCell ref="B10:B11"/>
    <mergeCell ref="C10:C11"/>
    <mergeCell ref="D10:D11"/>
    <mergeCell ref="E10:E11"/>
    <mergeCell ref="F10:F11"/>
    <mergeCell ref="G10:G11"/>
    <mergeCell ref="H10:H11"/>
    <mergeCell ref="I10:N10"/>
    <mergeCell ref="C28:H28"/>
  </mergeCells>
  <printOptions horizontalCentered="1"/>
  <pageMargins left="0.17" right="0.18" top="2.3" bottom="0.21" header="0.17" footer="0.17"/>
  <pageSetup fitToHeight="1" fitToWidth="1" horizontalDpi="600" verticalDpi="600" orientation="landscape" scale="43" r:id="rId1"/>
  <headerFooter alignWithMargins="0">
    <oddFooter>&amp;R&amp;"Arial Narrow,Regular"Страна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3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7" width="20.7109375" style="9" customWidth="1"/>
    <col min="8" max="8" width="25.7109375" style="9" customWidth="1"/>
    <col min="9" max="9" width="20.7109375" style="9" customWidth="1"/>
    <col min="10" max="10" width="24.7109375" style="9" customWidth="1"/>
    <col min="11" max="16384" width="9.140625" style="9" customWidth="1"/>
  </cols>
  <sheetData>
    <row r="1" ht="15" customHeight="1">
      <c r="B1" s="15" t="s">
        <v>117</v>
      </c>
    </row>
    <row r="2" ht="15" customHeight="1"/>
    <row r="3" spans="2:63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8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8"/>
      <c r="D4" s="8"/>
      <c r="E4" s="8"/>
      <c r="F4" s="8"/>
      <c r="G4" s="8"/>
      <c r="H4" s="8"/>
    </row>
    <row r="5" spans="2:8" ht="15" customHeight="1">
      <c r="B5" s="55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</row>
    <row r="8" spans="2:14" ht="15" customHeight="1">
      <c r="B8" s="447" t="s">
        <v>518</v>
      </c>
      <c r="C8" s="447"/>
      <c r="D8" s="447"/>
      <c r="E8" s="447"/>
      <c r="F8" s="447"/>
      <c r="G8" s="447"/>
      <c r="H8" s="447"/>
      <c r="I8" s="447"/>
      <c r="J8" s="447"/>
      <c r="K8" s="115"/>
      <c r="L8" s="115"/>
      <c r="M8" s="115"/>
      <c r="N8" s="115"/>
    </row>
    <row r="9" spans="2:12" ht="15" customHeight="1" thickBot="1">
      <c r="B9" s="115"/>
      <c r="C9" s="115"/>
      <c r="D9" s="115"/>
      <c r="E9" s="115"/>
      <c r="F9" s="115"/>
      <c r="G9" s="115"/>
      <c r="H9" s="115"/>
      <c r="I9" s="115"/>
      <c r="J9" s="71" t="s">
        <v>4</v>
      </c>
      <c r="K9" s="15"/>
      <c r="L9" s="15"/>
    </row>
    <row r="10" spans="2:10" s="256" customFormat="1" ht="15" customHeight="1" thickTop="1">
      <c r="B10" s="586" t="s">
        <v>194</v>
      </c>
      <c r="C10" s="576" t="s">
        <v>49</v>
      </c>
      <c r="D10" s="580" t="s">
        <v>242</v>
      </c>
      <c r="E10" s="580"/>
      <c r="F10" s="580"/>
      <c r="G10" s="580"/>
      <c r="H10" s="580"/>
      <c r="I10" s="580"/>
      <c r="J10" s="321">
        <f>'Naslovna strana'!E18-1</f>
        <v>2014</v>
      </c>
    </row>
    <row r="11" spans="2:10" s="256" customFormat="1" ht="33.75" customHeight="1">
      <c r="B11" s="587"/>
      <c r="C11" s="577"/>
      <c r="D11" s="257" t="s">
        <v>237</v>
      </c>
      <c r="E11" s="257" t="s">
        <v>112</v>
      </c>
      <c r="F11" s="257" t="s">
        <v>113</v>
      </c>
      <c r="G11" s="258" t="s">
        <v>238</v>
      </c>
      <c r="H11" s="257" t="s">
        <v>114</v>
      </c>
      <c r="I11" s="257" t="s">
        <v>239</v>
      </c>
      <c r="J11" s="319" t="s">
        <v>319</v>
      </c>
    </row>
    <row r="12" spans="2:10" s="263" customFormat="1" ht="15" customHeight="1">
      <c r="B12" s="259" t="s">
        <v>240</v>
      </c>
      <c r="C12" s="260" t="s">
        <v>197</v>
      </c>
      <c r="D12" s="260" t="s">
        <v>198</v>
      </c>
      <c r="E12" s="260" t="s">
        <v>199</v>
      </c>
      <c r="F12" s="260" t="s">
        <v>200</v>
      </c>
      <c r="G12" s="260" t="s">
        <v>201</v>
      </c>
      <c r="H12" s="260" t="s">
        <v>213</v>
      </c>
      <c r="I12" s="261" t="s">
        <v>214</v>
      </c>
      <c r="J12" s="262" t="s">
        <v>526</v>
      </c>
    </row>
    <row r="13" spans="2:10" s="8" customFormat="1" ht="15" customHeight="1">
      <c r="B13" s="264" t="s">
        <v>9</v>
      </c>
      <c r="C13" s="265" t="s">
        <v>365</v>
      </c>
      <c r="D13" s="66">
        <f aca="true" t="shared" si="0" ref="D13:J13">D14+D15+D16+D17+D18</f>
        <v>0</v>
      </c>
      <c r="E13" s="66">
        <f t="shared" si="0"/>
        <v>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267">
        <f t="shared" si="0"/>
        <v>0</v>
      </c>
    </row>
    <row r="14" spans="2:10" ht="15" customHeight="1">
      <c r="B14" s="268" t="s">
        <v>18</v>
      </c>
      <c r="C14" s="269"/>
      <c r="D14" s="271"/>
      <c r="E14" s="271"/>
      <c r="F14" s="271"/>
      <c r="G14" s="271"/>
      <c r="H14" s="271"/>
      <c r="I14" s="271"/>
      <c r="J14" s="272">
        <f>D14+E14+F14+G14+H14+I14</f>
        <v>0</v>
      </c>
    </row>
    <row r="15" spans="2:10" ht="15" customHeight="1">
      <c r="B15" s="273" t="s">
        <v>19</v>
      </c>
      <c r="C15" s="152"/>
      <c r="D15" s="271"/>
      <c r="E15" s="91"/>
      <c r="F15" s="124"/>
      <c r="G15" s="124"/>
      <c r="H15" s="124"/>
      <c r="I15" s="124"/>
      <c r="J15" s="272">
        <f>D15+E15+F15+G15+H15+I15</f>
        <v>0</v>
      </c>
    </row>
    <row r="16" spans="2:10" ht="15" customHeight="1">
      <c r="B16" s="275" t="s">
        <v>20</v>
      </c>
      <c r="C16" s="152"/>
      <c r="D16" s="271"/>
      <c r="E16" s="91"/>
      <c r="F16" s="124"/>
      <c r="G16" s="124"/>
      <c r="H16" s="124"/>
      <c r="I16" s="124"/>
      <c r="J16" s="272">
        <f>D16+E16+F16+G16+H16+I16</f>
        <v>0</v>
      </c>
    </row>
    <row r="17" spans="2:10" ht="15" customHeight="1">
      <c r="B17" s="275" t="s">
        <v>67</v>
      </c>
      <c r="C17" s="152"/>
      <c r="D17" s="271"/>
      <c r="E17" s="91"/>
      <c r="F17" s="124"/>
      <c r="G17" s="124"/>
      <c r="H17" s="124"/>
      <c r="I17" s="124"/>
      <c r="J17" s="272">
        <f>D17+E17+F17+G17+H17+I17</f>
        <v>0</v>
      </c>
    </row>
    <row r="18" spans="2:10" ht="15" customHeight="1">
      <c r="B18" s="276" t="s">
        <v>26</v>
      </c>
      <c r="C18" s="277"/>
      <c r="D18" s="271"/>
      <c r="E18" s="87"/>
      <c r="F18" s="129"/>
      <c r="G18" s="129"/>
      <c r="H18" s="129"/>
      <c r="I18" s="129"/>
      <c r="J18" s="272">
        <f>D18+E18+F18+G18+H18+I18</f>
        <v>0</v>
      </c>
    </row>
    <row r="19" spans="2:10" ht="15" customHeight="1">
      <c r="B19" s="279"/>
      <c r="C19" s="89"/>
      <c r="D19" s="76"/>
      <c r="E19" s="76"/>
      <c r="F19" s="66"/>
      <c r="G19" s="66"/>
      <c r="H19" s="66"/>
      <c r="I19" s="66"/>
      <c r="J19" s="267"/>
    </row>
    <row r="20" spans="2:10" ht="30" customHeight="1">
      <c r="B20" s="279" t="s">
        <v>10</v>
      </c>
      <c r="C20" s="89" t="s">
        <v>415</v>
      </c>
      <c r="D20" s="76">
        <f aca="true" t="shared" si="1" ref="D20:J20">D21+D22+D23+D24+D25</f>
        <v>0</v>
      </c>
      <c r="E20" s="76">
        <f t="shared" si="1"/>
        <v>0</v>
      </c>
      <c r="F20" s="76">
        <f t="shared" si="1"/>
        <v>0</v>
      </c>
      <c r="G20" s="76">
        <f t="shared" si="1"/>
        <v>0</v>
      </c>
      <c r="H20" s="76">
        <f t="shared" si="1"/>
        <v>0</v>
      </c>
      <c r="I20" s="76">
        <f t="shared" si="1"/>
        <v>0</v>
      </c>
      <c r="J20" s="281">
        <f t="shared" si="1"/>
        <v>0</v>
      </c>
    </row>
    <row r="21" spans="2:10" ht="15" customHeight="1">
      <c r="B21" s="268" t="s">
        <v>79</v>
      </c>
      <c r="C21" s="269"/>
      <c r="D21" s="80"/>
      <c r="E21" s="80"/>
      <c r="F21" s="80"/>
      <c r="G21" s="80"/>
      <c r="H21" s="80"/>
      <c r="I21" s="80"/>
      <c r="J21" s="272">
        <f>D21+E21+F21+G21+H21+I21</f>
        <v>0</v>
      </c>
    </row>
    <row r="22" spans="2:10" ht="15" customHeight="1">
      <c r="B22" s="273" t="s">
        <v>87</v>
      </c>
      <c r="C22" s="152"/>
      <c r="D22" s="91"/>
      <c r="E22" s="91"/>
      <c r="F22" s="124"/>
      <c r="G22" s="124"/>
      <c r="H22" s="124"/>
      <c r="I22" s="124"/>
      <c r="J22" s="272">
        <f>D22+E22+F22+G22+H22+I22</f>
        <v>0</v>
      </c>
    </row>
    <row r="23" spans="2:10" ht="15" customHeight="1">
      <c r="B23" s="275" t="s">
        <v>99</v>
      </c>
      <c r="C23" s="152"/>
      <c r="D23" s="91"/>
      <c r="E23" s="91"/>
      <c r="F23" s="124"/>
      <c r="G23" s="124"/>
      <c r="H23" s="124"/>
      <c r="I23" s="124"/>
      <c r="J23" s="272">
        <f>D23+E23+F23+G23+H23+I23</f>
        <v>0</v>
      </c>
    </row>
    <row r="24" spans="2:10" ht="15" customHeight="1">
      <c r="B24" s="275" t="s">
        <v>148</v>
      </c>
      <c r="C24" s="152"/>
      <c r="D24" s="91"/>
      <c r="E24" s="91"/>
      <c r="F24" s="124"/>
      <c r="G24" s="124"/>
      <c r="H24" s="124"/>
      <c r="I24" s="124"/>
      <c r="J24" s="272">
        <f>D24+E24+F24+G24+H24+I24</f>
        <v>0</v>
      </c>
    </row>
    <row r="25" spans="2:10" ht="15" customHeight="1">
      <c r="B25" s="282" t="s">
        <v>162</v>
      </c>
      <c r="C25" s="277"/>
      <c r="D25" s="87"/>
      <c r="E25" s="87"/>
      <c r="F25" s="129"/>
      <c r="G25" s="129"/>
      <c r="H25" s="129"/>
      <c r="I25" s="129"/>
      <c r="J25" s="272">
        <f>D25+E25+F25+G25+H25+I25</f>
        <v>0</v>
      </c>
    </row>
    <row r="26" spans="2:10" ht="15" customHeight="1">
      <c r="B26" s="283"/>
      <c r="C26" s="89"/>
      <c r="D26" s="76"/>
      <c r="E26" s="76"/>
      <c r="F26" s="66"/>
      <c r="G26" s="66"/>
      <c r="H26" s="66"/>
      <c r="I26" s="66"/>
      <c r="J26" s="267"/>
    </row>
    <row r="27" spans="2:10" s="63" customFormat="1" ht="15" customHeight="1">
      <c r="B27" s="284"/>
      <c r="C27" s="285" t="s">
        <v>115</v>
      </c>
      <c r="D27" s="286">
        <f aca="true" t="shared" si="2" ref="D27:J27">D13+D20</f>
        <v>0</v>
      </c>
      <c r="E27" s="286">
        <f t="shared" si="2"/>
        <v>0</v>
      </c>
      <c r="F27" s="286">
        <f t="shared" si="2"/>
        <v>0</v>
      </c>
      <c r="G27" s="286">
        <f t="shared" si="2"/>
        <v>0</v>
      </c>
      <c r="H27" s="286">
        <f t="shared" si="2"/>
        <v>0</v>
      </c>
      <c r="I27" s="286">
        <f t="shared" si="2"/>
        <v>0</v>
      </c>
      <c r="J27" s="288">
        <f t="shared" si="2"/>
        <v>0</v>
      </c>
    </row>
    <row r="28" spans="2:10" s="63" customFormat="1" ht="15" customHeight="1" thickBot="1">
      <c r="B28" s="289"/>
      <c r="C28" s="384" t="s">
        <v>250</v>
      </c>
      <c r="D28" s="292">
        <f>IF(J27=0,0,D27/J27)</f>
        <v>0</v>
      </c>
      <c r="E28" s="292">
        <f>IF(J27=0,0,E27/J27)</f>
        <v>0</v>
      </c>
      <c r="F28" s="292">
        <f>IF(J27=0,0,F27/J27)</f>
        <v>0</v>
      </c>
      <c r="G28" s="292">
        <f>IF(J27=0,0,G27/J27)</f>
        <v>0</v>
      </c>
      <c r="H28" s="292">
        <f>IF(J27=0,0,H27/J27)</f>
        <v>0</v>
      </c>
      <c r="I28" s="292">
        <f>IF(J27=0,0,I27/J27)</f>
        <v>0</v>
      </c>
      <c r="J28" s="293">
        <f>SUM(D28:I28)</f>
        <v>0</v>
      </c>
    </row>
    <row r="29" ht="15" customHeight="1" thickTop="1">
      <c r="B29" s="2" t="s">
        <v>118</v>
      </c>
    </row>
    <row r="32" spans="2:14" s="63" customFormat="1" ht="15" customHeight="1">
      <c r="B32" s="447" t="s">
        <v>519</v>
      </c>
      <c r="C32" s="447"/>
      <c r="D32" s="447"/>
      <c r="E32" s="447"/>
      <c r="F32" s="447"/>
      <c r="G32" s="447"/>
      <c r="H32" s="447"/>
      <c r="I32" s="447"/>
      <c r="J32" s="447"/>
      <c r="K32" s="347"/>
      <c r="L32" s="347"/>
      <c r="M32" s="347"/>
      <c r="N32" s="347"/>
    </row>
    <row r="33" spans="2:12" ht="15" customHeight="1" thickBot="1">
      <c r="B33" s="314"/>
      <c r="C33" s="314"/>
      <c r="D33" s="314"/>
      <c r="E33" s="314"/>
      <c r="F33" s="314"/>
      <c r="G33" s="314"/>
      <c r="H33" s="314"/>
      <c r="I33" s="314"/>
      <c r="J33" s="71" t="s">
        <v>4</v>
      </c>
      <c r="K33" s="15"/>
      <c r="L33" s="15"/>
    </row>
    <row r="34" spans="2:10" s="256" customFormat="1" ht="15" customHeight="1" thickTop="1">
      <c r="B34" s="586" t="s">
        <v>194</v>
      </c>
      <c r="C34" s="576" t="s">
        <v>49</v>
      </c>
      <c r="D34" s="580" t="s">
        <v>242</v>
      </c>
      <c r="E34" s="580"/>
      <c r="F34" s="580"/>
      <c r="G34" s="580"/>
      <c r="H34" s="580"/>
      <c r="I34" s="580"/>
      <c r="J34" s="321">
        <f>'Naslovna strana'!E18-2</f>
        <v>2013</v>
      </c>
    </row>
    <row r="35" spans="2:10" s="256" customFormat="1" ht="33.75" customHeight="1">
      <c r="B35" s="587"/>
      <c r="C35" s="577"/>
      <c r="D35" s="257" t="s">
        <v>237</v>
      </c>
      <c r="E35" s="257" t="s">
        <v>112</v>
      </c>
      <c r="F35" s="257" t="s">
        <v>113</v>
      </c>
      <c r="G35" s="258" t="s">
        <v>238</v>
      </c>
      <c r="H35" s="257" t="s">
        <v>114</v>
      </c>
      <c r="I35" s="257" t="s">
        <v>239</v>
      </c>
      <c r="J35" s="319" t="s">
        <v>319</v>
      </c>
    </row>
    <row r="36" spans="2:10" s="263" customFormat="1" ht="15" customHeight="1">
      <c r="B36" s="259" t="s">
        <v>240</v>
      </c>
      <c r="C36" s="260" t="s">
        <v>197</v>
      </c>
      <c r="D36" s="260" t="s">
        <v>198</v>
      </c>
      <c r="E36" s="260" t="s">
        <v>199</v>
      </c>
      <c r="F36" s="260" t="s">
        <v>200</v>
      </c>
      <c r="G36" s="260" t="s">
        <v>201</v>
      </c>
      <c r="H36" s="260" t="s">
        <v>213</v>
      </c>
      <c r="I36" s="261" t="s">
        <v>214</v>
      </c>
      <c r="J36" s="262" t="s">
        <v>526</v>
      </c>
    </row>
    <row r="37" spans="2:10" s="8" customFormat="1" ht="15" customHeight="1">
      <c r="B37" s="264" t="s">
        <v>9</v>
      </c>
      <c r="C37" s="265" t="s">
        <v>365</v>
      </c>
      <c r="D37" s="66">
        <f aca="true" t="shared" si="3" ref="D37:J37">D38+D39+D40+D41+D42</f>
        <v>0</v>
      </c>
      <c r="E37" s="66">
        <f t="shared" si="3"/>
        <v>0</v>
      </c>
      <c r="F37" s="66">
        <f t="shared" si="3"/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267">
        <f t="shared" si="3"/>
        <v>0</v>
      </c>
    </row>
    <row r="38" spans="2:10" ht="15" customHeight="1">
      <c r="B38" s="268" t="s">
        <v>18</v>
      </c>
      <c r="C38" s="269"/>
      <c r="D38" s="271"/>
      <c r="E38" s="271"/>
      <c r="F38" s="271"/>
      <c r="G38" s="271"/>
      <c r="H38" s="271"/>
      <c r="I38" s="271"/>
      <c r="J38" s="272">
        <f>D38+E38+F38+G38+H38+I38</f>
        <v>0</v>
      </c>
    </row>
    <row r="39" spans="2:10" ht="15" customHeight="1">
      <c r="B39" s="273" t="s">
        <v>19</v>
      </c>
      <c r="C39" s="152"/>
      <c r="D39" s="271"/>
      <c r="E39" s="271"/>
      <c r="F39" s="124"/>
      <c r="G39" s="124"/>
      <c r="H39" s="124"/>
      <c r="I39" s="124"/>
      <c r="J39" s="272">
        <f>D39+E39+F39+G39+H39+I39</f>
        <v>0</v>
      </c>
    </row>
    <row r="40" spans="2:10" ht="15" customHeight="1">
      <c r="B40" s="275" t="s">
        <v>20</v>
      </c>
      <c r="C40" s="152"/>
      <c r="D40" s="271"/>
      <c r="E40" s="271"/>
      <c r="F40" s="124"/>
      <c r="G40" s="124"/>
      <c r="H40" s="124"/>
      <c r="I40" s="124"/>
      <c r="J40" s="272">
        <f>D40+E40+F40+G40+H40+I40</f>
        <v>0</v>
      </c>
    </row>
    <row r="41" spans="2:10" ht="15" customHeight="1">
      <c r="B41" s="275" t="s">
        <v>67</v>
      </c>
      <c r="C41" s="152"/>
      <c r="D41" s="271"/>
      <c r="E41" s="271"/>
      <c r="F41" s="124"/>
      <c r="G41" s="124"/>
      <c r="H41" s="124"/>
      <c r="I41" s="124"/>
      <c r="J41" s="272">
        <f>D41+E41+F41+G41+H41+I41</f>
        <v>0</v>
      </c>
    </row>
    <row r="42" spans="2:10" ht="15" customHeight="1">
      <c r="B42" s="316" t="s">
        <v>26</v>
      </c>
      <c r="C42" s="277"/>
      <c r="D42" s="271"/>
      <c r="E42" s="271"/>
      <c r="F42" s="129"/>
      <c r="G42" s="129"/>
      <c r="H42" s="129"/>
      <c r="I42" s="129"/>
      <c r="J42" s="272">
        <f>D42+E42+F42+G42+H42+I42</f>
        <v>0</v>
      </c>
    </row>
    <row r="43" spans="2:10" ht="15" customHeight="1">
      <c r="B43" s="279"/>
      <c r="C43" s="89"/>
      <c r="D43" s="76"/>
      <c r="E43" s="76"/>
      <c r="F43" s="66"/>
      <c r="G43" s="66"/>
      <c r="H43" s="66"/>
      <c r="I43" s="66"/>
      <c r="J43" s="267"/>
    </row>
    <row r="44" spans="2:10" ht="30" customHeight="1">
      <c r="B44" s="279" t="s">
        <v>10</v>
      </c>
      <c r="C44" s="89" t="s">
        <v>415</v>
      </c>
      <c r="D44" s="76">
        <f aca="true" t="shared" si="4" ref="D44:J44">D45+D46+D47+D48+D49</f>
        <v>0</v>
      </c>
      <c r="E44" s="76">
        <f t="shared" si="4"/>
        <v>0</v>
      </c>
      <c r="F44" s="76">
        <f t="shared" si="4"/>
        <v>0</v>
      </c>
      <c r="G44" s="76">
        <f t="shared" si="4"/>
        <v>0</v>
      </c>
      <c r="H44" s="76">
        <f t="shared" si="4"/>
        <v>0</v>
      </c>
      <c r="I44" s="76">
        <f t="shared" si="4"/>
        <v>0</v>
      </c>
      <c r="J44" s="281">
        <f t="shared" si="4"/>
        <v>0</v>
      </c>
    </row>
    <row r="45" spans="2:10" ht="15" customHeight="1">
      <c r="B45" s="268" t="s">
        <v>79</v>
      </c>
      <c r="C45" s="269"/>
      <c r="D45" s="80"/>
      <c r="E45" s="80"/>
      <c r="F45" s="80"/>
      <c r="G45" s="80"/>
      <c r="H45" s="80"/>
      <c r="I45" s="80"/>
      <c r="J45" s="272">
        <f>D45+E45+F45+G45+H45+I45</f>
        <v>0</v>
      </c>
    </row>
    <row r="46" spans="2:10" ht="15" customHeight="1">
      <c r="B46" s="273" t="s">
        <v>87</v>
      </c>
      <c r="C46" s="152"/>
      <c r="D46" s="91"/>
      <c r="E46" s="91"/>
      <c r="F46" s="80"/>
      <c r="G46" s="124"/>
      <c r="H46" s="124"/>
      <c r="I46" s="124"/>
      <c r="J46" s="272">
        <f>D46+E46+F46+G46+H46+I46</f>
        <v>0</v>
      </c>
    </row>
    <row r="47" spans="2:10" ht="15" customHeight="1">
      <c r="B47" s="275" t="s">
        <v>99</v>
      </c>
      <c r="C47" s="152"/>
      <c r="D47" s="91"/>
      <c r="E47" s="91"/>
      <c r="F47" s="80"/>
      <c r="G47" s="124"/>
      <c r="H47" s="124"/>
      <c r="I47" s="124"/>
      <c r="J47" s="272">
        <f>D47+E47+F47+G47+H47+I47</f>
        <v>0</v>
      </c>
    </row>
    <row r="48" spans="2:10" ht="15" customHeight="1">
      <c r="B48" s="275" t="s">
        <v>148</v>
      </c>
      <c r="C48" s="152"/>
      <c r="D48" s="91"/>
      <c r="E48" s="91"/>
      <c r="F48" s="80"/>
      <c r="G48" s="124"/>
      <c r="H48" s="124"/>
      <c r="I48" s="124"/>
      <c r="J48" s="272">
        <f>D48+E48+F48+G48+H48+I48</f>
        <v>0</v>
      </c>
    </row>
    <row r="49" spans="2:10" ht="15" customHeight="1">
      <c r="B49" s="315" t="s">
        <v>162</v>
      </c>
      <c r="C49" s="277"/>
      <c r="D49" s="87"/>
      <c r="E49" s="87"/>
      <c r="F49" s="80"/>
      <c r="G49" s="129"/>
      <c r="H49" s="129"/>
      <c r="I49" s="129"/>
      <c r="J49" s="272">
        <f>D49+E49+F49+G49+H49+I49</f>
        <v>0</v>
      </c>
    </row>
    <row r="50" spans="2:10" ht="15" customHeight="1">
      <c r="B50" s="283"/>
      <c r="C50" s="89"/>
      <c r="D50" s="76"/>
      <c r="E50" s="76"/>
      <c r="F50" s="66"/>
      <c r="G50" s="66"/>
      <c r="H50" s="66"/>
      <c r="I50" s="66"/>
      <c r="J50" s="267"/>
    </row>
    <row r="51" spans="2:10" s="63" customFormat="1" ht="15" customHeight="1">
      <c r="B51" s="284"/>
      <c r="C51" s="285" t="s">
        <v>115</v>
      </c>
      <c r="D51" s="286">
        <f aca="true" t="shared" si="5" ref="D51:J51">D37+D44</f>
        <v>0</v>
      </c>
      <c r="E51" s="286">
        <f t="shared" si="5"/>
        <v>0</v>
      </c>
      <c r="F51" s="286">
        <f t="shared" si="5"/>
        <v>0</v>
      </c>
      <c r="G51" s="286">
        <f t="shared" si="5"/>
        <v>0</v>
      </c>
      <c r="H51" s="286">
        <f t="shared" si="5"/>
        <v>0</v>
      </c>
      <c r="I51" s="286">
        <f t="shared" si="5"/>
        <v>0</v>
      </c>
      <c r="J51" s="288">
        <f t="shared" si="5"/>
        <v>0</v>
      </c>
    </row>
    <row r="52" spans="2:10" s="63" customFormat="1" ht="15" customHeight="1" thickBot="1">
      <c r="B52" s="289"/>
      <c r="C52" s="384" t="s">
        <v>250</v>
      </c>
      <c r="D52" s="292">
        <f>IF(J51=0,0,D51/J51)</f>
        <v>0</v>
      </c>
      <c r="E52" s="292">
        <f>IF(J51=0,0,E51/J51)</f>
        <v>0</v>
      </c>
      <c r="F52" s="292">
        <f>IF(J51=0,0,F51/J51)</f>
        <v>0</v>
      </c>
      <c r="G52" s="292">
        <f>IF(J51=0,0,G51/J51)</f>
        <v>0</v>
      </c>
      <c r="H52" s="292">
        <f>IF(J51=0,0,H51/J51)</f>
        <v>0</v>
      </c>
      <c r="I52" s="292">
        <f>IF(J51=0,0,I51/J51)</f>
        <v>0</v>
      </c>
      <c r="J52" s="293">
        <f>SUM(D52:I52)</f>
        <v>0</v>
      </c>
    </row>
    <row r="53" ht="15" customHeight="1" thickTop="1">
      <c r="B53" s="2" t="s">
        <v>118</v>
      </c>
    </row>
  </sheetData>
  <sheetProtection/>
  <mergeCells count="8">
    <mergeCell ref="D34:I34"/>
    <mergeCell ref="B8:J8"/>
    <mergeCell ref="B10:B11"/>
    <mergeCell ref="C10:C11"/>
    <mergeCell ref="D10:I10"/>
    <mergeCell ref="B32:J32"/>
    <mergeCell ref="B34:B35"/>
    <mergeCell ref="C34:C35"/>
  </mergeCells>
  <printOptions horizontalCentered="1"/>
  <pageMargins left="0.23" right="0.17" top="0.3" bottom="0.3" header="0.17" footer="0.16"/>
  <pageSetup fitToHeight="1" fitToWidth="1" horizontalDpi="600" verticalDpi="600" orientation="landscape" paperSize="9" scale="66" r:id="rId1"/>
  <headerFooter alignWithMargins="0">
    <oddFooter>&amp;R&amp;"Arial Narrow,Regular"Страна 1 од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8" customWidth="1"/>
    <col min="3" max="3" width="69.57421875" style="9" customWidth="1"/>
    <col min="4" max="6" width="15.7109375" style="9" customWidth="1"/>
    <col min="7" max="16384" width="9.140625" style="9" customWidth="1"/>
  </cols>
  <sheetData>
    <row r="1" spans="2:4" ht="15" customHeight="1">
      <c r="B1" s="15" t="s">
        <v>117</v>
      </c>
      <c r="C1" s="115"/>
      <c r="D1" s="115"/>
    </row>
    <row r="2" spans="1:4" ht="15" customHeight="1">
      <c r="A2" s="15"/>
      <c r="B2" s="9"/>
      <c r="C2" s="294"/>
      <c r="D2" s="294"/>
    </row>
    <row r="3" spans="2:4" ht="15" customHeight="1">
      <c r="B3" s="1" t="str">
        <f>+CONCATENATE('Naslovna strana'!$B$14," ",'Naslovna strana'!$E$14)</f>
        <v>Назив енергетског субјекта: </v>
      </c>
      <c r="C3" s="295"/>
      <c r="D3" s="295"/>
    </row>
    <row r="4" spans="2: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295"/>
      <c r="D4" s="295"/>
    </row>
    <row r="5" spans="2:4" ht="15" customHeight="1">
      <c r="B5" s="55" t="str">
        <f>+CONCATENATE('Naslovna strana'!$B$28," ",'Naslovna strana'!$E$28)</f>
        <v>Датум обраде: </v>
      </c>
      <c r="C5" s="115"/>
      <c r="D5" s="115"/>
    </row>
    <row r="6" spans="3:4" ht="15" customHeight="1">
      <c r="C6" s="115"/>
      <c r="D6" s="115"/>
    </row>
    <row r="7" spans="2:6" ht="15" customHeight="1">
      <c r="B7" s="447" t="s">
        <v>520</v>
      </c>
      <c r="C7" s="447"/>
      <c r="D7" s="447"/>
      <c r="E7" s="447"/>
      <c r="F7" s="447"/>
    </row>
    <row r="8" ht="15" customHeight="1" thickBot="1">
      <c r="F8" s="70" t="s">
        <v>102</v>
      </c>
    </row>
    <row r="9" spans="2:6" s="263" customFormat="1" ht="15" customHeight="1" thickTop="1">
      <c r="B9" s="588" t="s">
        <v>194</v>
      </c>
      <c r="C9" s="578" t="s">
        <v>49</v>
      </c>
      <c r="D9" s="296">
        <f>'Naslovna strana'!E18-2</f>
        <v>2013</v>
      </c>
      <c r="E9" s="296">
        <f>'Naslovna strana'!E18-1</f>
        <v>2014</v>
      </c>
      <c r="F9" s="590">
        <f>'Naslovna strana'!E18</f>
        <v>2015</v>
      </c>
    </row>
    <row r="10" spans="2:6" s="263" customFormat="1" ht="15" customHeight="1">
      <c r="B10" s="589"/>
      <c r="C10" s="579"/>
      <c r="D10" s="378" t="s">
        <v>193</v>
      </c>
      <c r="E10" s="378" t="s">
        <v>193</v>
      </c>
      <c r="F10" s="591"/>
    </row>
    <row r="11" spans="2:6" s="263" customFormat="1" ht="15" customHeight="1">
      <c r="B11" s="327" t="s">
        <v>18</v>
      </c>
      <c r="C11" s="328" t="s">
        <v>366</v>
      </c>
      <c r="D11" s="329">
        <f>D12+D13</f>
        <v>0</v>
      </c>
      <c r="E11" s="329">
        <f>E12+E13</f>
        <v>0</v>
      </c>
      <c r="F11" s="330">
        <f>F12+F13</f>
        <v>0</v>
      </c>
    </row>
    <row r="12" spans="2:6" s="263" customFormat="1" ht="15" customHeight="1">
      <c r="B12" s="273" t="s">
        <v>92</v>
      </c>
      <c r="C12" s="331" t="s">
        <v>367</v>
      </c>
      <c r="D12" s="91"/>
      <c r="E12" s="91"/>
      <c r="F12" s="332"/>
    </row>
    <row r="13" spans="2:6" s="369" customFormat="1" ht="15" customHeight="1">
      <c r="B13" s="370" t="s">
        <v>56</v>
      </c>
      <c r="C13" s="371" t="s">
        <v>166</v>
      </c>
      <c r="D13" s="91"/>
      <c r="E13" s="91"/>
      <c r="F13" s="332"/>
    </row>
    <row r="14" spans="2:6" ht="15" customHeight="1">
      <c r="B14" s="297" t="s">
        <v>19</v>
      </c>
      <c r="C14" s="58" t="s">
        <v>368</v>
      </c>
      <c r="D14" s="82">
        <f>D15+D16</f>
        <v>0</v>
      </c>
      <c r="E14" s="82">
        <f>E15+E16</f>
        <v>0</v>
      </c>
      <c r="F14" s="333">
        <f>F15+F16</f>
        <v>0</v>
      </c>
    </row>
    <row r="15" spans="2:6" ht="30" customHeight="1">
      <c r="B15" s="297" t="s">
        <v>94</v>
      </c>
      <c r="C15" s="58" t="s">
        <v>167</v>
      </c>
      <c r="D15" s="91"/>
      <c r="E15" s="124"/>
      <c r="F15" s="119"/>
    </row>
    <row r="16" spans="2:6" s="63" customFormat="1" ht="15" customHeight="1">
      <c r="B16" s="372" t="s">
        <v>96</v>
      </c>
      <c r="C16" s="373" t="s">
        <v>166</v>
      </c>
      <c r="D16" s="87"/>
      <c r="E16" s="129"/>
      <c r="F16" s="120"/>
    </row>
    <row r="17" spans="2:6" ht="15" customHeight="1">
      <c r="B17" s="297" t="s">
        <v>20</v>
      </c>
      <c r="C17" s="58" t="s">
        <v>369</v>
      </c>
      <c r="D17" s="82">
        <f>D18+D19</f>
        <v>0</v>
      </c>
      <c r="E17" s="127">
        <f>E18+E19</f>
        <v>0</v>
      </c>
      <c r="F17" s="128">
        <f>F18+F19</f>
        <v>0</v>
      </c>
    </row>
    <row r="18" spans="2:6" ht="15" customHeight="1">
      <c r="B18" s="297" t="s">
        <v>21</v>
      </c>
      <c r="C18" s="58" t="s">
        <v>370</v>
      </c>
      <c r="D18" s="91"/>
      <c r="E18" s="124"/>
      <c r="F18" s="119"/>
    </row>
    <row r="19" spans="2:6" s="63" customFormat="1" ht="15" customHeight="1">
      <c r="B19" s="374" t="s">
        <v>22</v>
      </c>
      <c r="C19" s="375" t="s">
        <v>166</v>
      </c>
      <c r="D19" s="92"/>
      <c r="E19" s="130"/>
      <c r="F19" s="121"/>
    </row>
    <row r="20" spans="2:6" ht="15" customHeight="1" thickBot="1">
      <c r="B20" s="298" t="s">
        <v>67</v>
      </c>
      <c r="C20" s="299" t="s">
        <v>371</v>
      </c>
      <c r="D20" s="54">
        <f>D11+D14+D17</f>
        <v>0</v>
      </c>
      <c r="E20" s="54">
        <f>E11+E14+E17</f>
        <v>0</v>
      </c>
      <c r="F20" s="46">
        <f>F11+F14+F17</f>
        <v>0</v>
      </c>
    </row>
    <row r="21" ht="15" customHeight="1" thickTop="1"/>
  </sheetData>
  <sheetProtection/>
  <mergeCells count="4">
    <mergeCell ref="B7:F7"/>
    <mergeCell ref="B9:B10"/>
    <mergeCell ref="C9:C10"/>
    <mergeCell ref="F9:F10"/>
  </mergeCells>
  <printOptions horizontalCentered="1"/>
  <pageMargins left="0.22" right="0.17" top="1.98" bottom="0.27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28125" style="9" customWidth="1"/>
    <col min="3" max="3" width="65.7109375" style="9" customWidth="1"/>
    <col min="4" max="7" width="15.7109375" style="9" customWidth="1"/>
    <col min="8" max="8" width="9.140625" style="9" customWidth="1"/>
    <col min="9" max="16384" width="9.140625" style="9" customWidth="1"/>
  </cols>
  <sheetData>
    <row r="1" ht="15" customHeight="1">
      <c r="B1" s="15" t="s">
        <v>117</v>
      </c>
    </row>
    <row r="3" ht="15" customHeight="1">
      <c r="B3" s="15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</row>
    <row r="5" ht="15" customHeight="1">
      <c r="B5" s="15" t="str">
        <f>+CONCATENATE('Naslovna strana'!$B$28," ",'Naslovna strana'!$E$28)</f>
        <v>Датум обраде: </v>
      </c>
    </row>
    <row r="6" ht="15" customHeight="1">
      <c r="B6" s="15"/>
    </row>
    <row r="8" spans="2:7" ht="15" customHeight="1">
      <c r="B8" s="448" t="s">
        <v>510</v>
      </c>
      <c r="C8" s="448"/>
      <c r="D8" s="448"/>
      <c r="E8" s="448"/>
      <c r="F8" s="448"/>
      <c r="G8" s="448"/>
    </row>
    <row r="9" ht="15" customHeight="1" thickBot="1">
      <c r="G9" s="16" t="s">
        <v>168</v>
      </c>
    </row>
    <row r="10" spans="2:7" ht="15" customHeight="1" thickTop="1">
      <c r="B10" s="449" t="s">
        <v>194</v>
      </c>
      <c r="C10" s="451" t="s">
        <v>49</v>
      </c>
      <c r="D10" s="451" t="s">
        <v>169</v>
      </c>
      <c r="E10" s="17">
        <f>'Naslovna strana'!E18-2</f>
        <v>2013</v>
      </c>
      <c r="F10" s="17">
        <f>'Naslovna strana'!E18-1</f>
        <v>2014</v>
      </c>
      <c r="G10" s="453">
        <f>'Naslovna strana'!E18</f>
        <v>2015</v>
      </c>
    </row>
    <row r="11" spans="2:7" ht="15" customHeight="1">
      <c r="B11" s="450"/>
      <c r="C11" s="452"/>
      <c r="D11" s="452"/>
      <c r="E11" s="18" t="s">
        <v>193</v>
      </c>
      <c r="F11" s="19" t="s">
        <v>193</v>
      </c>
      <c r="G11" s="454"/>
    </row>
    <row r="12" spans="2:7" ht="15" customHeight="1">
      <c r="B12" s="20" t="s">
        <v>18</v>
      </c>
      <c r="C12" s="21" t="s">
        <v>170</v>
      </c>
      <c r="D12" s="22" t="s">
        <v>277</v>
      </c>
      <c r="E12" s="23">
        <f>'2. Operativni troskovi'!E81</f>
        <v>0</v>
      </c>
      <c r="F12" s="23">
        <f>'2. Operativni troskovi'!F81</f>
        <v>0</v>
      </c>
      <c r="G12" s="24">
        <f>'2. Operativni troskovi'!G81</f>
        <v>0</v>
      </c>
    </row>
    <row r="13" spans="2:12" ht="15" customHeight="1">
      <c r="B13" s="25" t="s">
        <v>19</v>
      </c>
      <c r="C13" s="26" t="s">
        <v>171</v>
      </c>
      <c r="D13" s="27" t="s">
        <v>278</v>
      </c>
      <c r="E13" s="28">
        <f>'4. Regulisana sredstva'!E68</f>
        <v>0</v>
      </c>
      <c r="F13" s="28">
        <f>'4. Regulisana sredstva'!E65</f>
        <v>0</v>
      </c>
      <c r="G13" s="29">
        <f>'4. Regulisana sredstva'!L61+'4. Regulisana sredstva'!O61</f>
        <v>0</v>
      </c>
      <c r="L13" s="13"/>
    </row>
    <row r="14" spans="2:7" ht="15" customHeight="1">
      <c r="B14" s="25" t="s">
        <v>20</v>
      </c>
      <c r="C14" s="26" t="s">
        <v>258</v>
      </c>
      <c r="D14" s="27" t="s">
        <v>279</v>
      </c>
      <c r="E14" s="30">
        <f>'3. Stopa prinosa'!E17</f>
        <v>0</v>
      </c>
      <c r="F14" s="30">
        <f>'3. Stopa prinosa'!F17</f>
        <v>0</v>
      </c>
      <c r="G14" s="31">
        <f>'3. Stopa prinosa'!G17</f>
        <v>0</v>
      </c>
    </row>
    <row r="15" spans="2:7" ht="15" customHeight="1">
      <c r="B15" s="25" t="s">
        <v>67</v>
      </c>
      <c r="C15" s="26" t="s">
        <v>172</v>
      </c>
      <c r="D15" s="27" t="s">
        <v>280</v>
      </c>
      <c r="E15" s="28">
        <f>'5. RS u prethodnom RP'!D39</f>
        <v>0</v>
      </c>
      <c r="F15" s="28">
        <f>'5. RS u prethodnom RP'!D22</f>
        <v>0</v>
      </c>
      <c r="G15" s="29">
        <f>'4. Regulisana sredstva'!U61</f>
        <v>0</v>
      </c>
    </row>
    <row r="16" spans="2:7" ht="15" customHeight="1">
      <c r="B16" s="57" t="s">
        <v>321</v>
      </c>
      <c r="C16" s="26" t="s">
        <v>320</v>
      </c>
      <c r="D16" s="27"/>
      <c r="E16" s="28">
        <f>E15*E14</f>
        <v>0</v>
      </c>
      <c r="F16" s="28">
        <f>F15*F14</f>
        <v>0</v>
      </c>
      <c r="G16" s="29">
        <f>G15*G14</f>
        <v>0</v>
      </c>
    </row>
    <row r="17" spans="2:7" ht="15" customHeight="1">
      <c r="B17" s="25" t="s">
        <v>26</v>
      </c>
      <c r="C17" s="26" t="s">
        <v>173</v>
      </c>
      <c r="D17" s="27" t="s">
        <v>281</v>
      </c>
      <c r="E17" s="28">
        <f>'6. Ostali prihodi'!D19</f>
        <v>0</v>
      </c>
      <c r="F17" s="28">
        <f>'6. Ostali prihodi'!E19</f>
        <v>0</v>
      </c>
      <c r="G17" s="29">
        <f>'6. Ostali prihodi'!F19</f>
        <v>0</v>
      </c>
    </row>
    <row r="18" spans="2:7" ht="15" customHeight="1">
      <c r="B18" s="32" t="s">
        <v>79</v>
      </c>
      <c r="C18" s="33" t="s">
        <v>325</v>
      </c>
      <c r="D18" s="34" t="s">
        <v>282</v>
      </c>
      <c r="E18" s="35">
        <f>IF('7. Gubici u sistemu'!E14&lt;0,0,'7. Gubici u sistemu'!E14)</f>
        <v>0</v>
      </c>
      <c r="F18" s="35">
        <f>IF('7. Gubici u sistemu'!F14&lt;0,0,'7. Gubici u sistemu'!F14)</f>
        <v>0</v>
      </c>
      <c r="G18" s="36">
        <f>'7. Gubici u sistemu'!G14</f>
        <v>0</v>
      </c>
    </row>
    <row r="19" spans="2:8" ht="15" customHeight="1">
      <c r="B19" s="32" t="s">
        <v>87</v>
      </c>
      <c r="C19" s="37" t="s">
        <v>174</v>
      </c>
      <c r="D19" s="34" t="s">
        <v>283</v>
      </c>
      <c r="E19" s="35">
        <f>'8. Korekcioni element'!F35</f>
        <v>0</v>
      </c>
      <c r="F19" s="35">
        <f>'8. Korekcioni element'!F18</f>
        <v>0</v>
      </c>
      <c r="G19" s="36">
        <f>'8. Korekcioni element'!H12</f>
        <v>0</v>
      </c>
      <c r="H19" s="38"/>
    </row>
    <row r="20" spans="2:8" ht="30" customHeight="1">
      <c r="B20" s="39" t="s">
        <v>99</v>
      </c>
      <c r="C20" s="40" t="s">
        <v>259</v>
      </c>
      <c r="D20" s="41" t="s">
        <v>284</v>
      </c>
      <c r="E20" s="304">
        <f>'10. Razlika MOP i UMOP'!E15</f>
        <v>0</v>
      </c>
      <c r="F20" s="304">
        <f>'10. Razlika MOP i UMOP'!I15</f>
        <v>0</v>
      </c>
      <c r="G20" s="425">
        <f>'10. Razlika MOP i UMOP'!J15</f>
        <v>0</v>
      </c>
      <c r="H20" s="38"/>
    </row>
    <row r="21" spans="2:7" ht="15" customHeight="1" thickBot="1">
      <c r="B21" s="42" t="s">
        <v>148</v>
      </c>
      <c r="C21" s="43" t="s">
        <v>324</v>
      </c>
      <c r="D21" s="44" t="s">
        <v>285</v>
      </c>
      <c r="E21" s="45">
        <f>E12+E13+E14*E15-E17+E18+E19+E20</f>
        <v>0</v>
      </c>
      <c r="F21" s="45">
        <f>F12+F13+F14*F15-F17+F18+F19+F20</f>
        <v>0</v>
      </c>
      <c r="G21" s="46">
        <f>G12+G13+G14*G15-G17+G18+G19+G20</f>
        <v>0</v>
      </c>
    </row>
    <row r="22" ht="15" customHeight="1" thickTop="1"/>
    <row r="23" ht="15" customHeight="1">
      <c r="P23" s="14"/>
    </row>
    <row r="24" spans="2:7" ht="15" customHeight="1">
      <c r="B24" s="447" t="s">
        <v>511</v>
      </c>
      <c r="C24" s="447"/>
      <c r="D24" s="447"/>
      <c r="E24" s="447"/>
      <c r="F24" s="447"/>
      <c r="G24" s="447"/>
    </row>
    <row r="25" ht="15" customHeight="1" thickBot="1">
      <c r="G25" s="16" t="s">
        <v>168</v>
      </c>
    </row>
    <row r="26" spans="2:8" ht="15" customHeight="1" thickTop="1">
      <c r="B26" s="449" t="s">
        <v>194</v>
      </c>
      <c r="C26" s="451" t="s">
        <v>49</v>
      </c>
      <c r="D26" s="451" t="s">
        <v>169</v>
      </c>
      <c r="E26" s="456">
        <f>'Naslovna strana'!E18</f>
        <v>2015</v>
      </c>
      <c r="F26" s="460" t="s">
        <v>195</v>
      </c>
      <c r="G26" s="461"/>
      <c r="H26" s="455"/>
    </row>
    <row r="27" spans="2:8" ht="15" customHeight="1">
      <c r="B27" s="464"/>
      <c r="C27" s="465"/>
      <c r="D27" s="465"/>
      <c r="E27" s="457"/>
      <c r="F27" s="462"/>
      <c r="G27" s="463"/>
      <c r="H27" s="455"/>
    </row>
    <row r="28" spans="2:8" ht="15" customHeight="1">
      <c r="B28" s="20" t="s">
        <v>18</v>
      </c>
      <c r="C28" s="21" t="s">
        <v>196</v>
      </c>
      <c r="D28" s="22" t="s">
        <v>286</v>
      </c>
      <c r="E28" s="413">
        <f>G21</f>
        <v>0</v>
      </c>
      <c r="F28" s="409"/>
      <c r="G28" s="410"/>
      <c r="H28" s="48"/>
    </row>
    <row r="29" spans="2:14" ht="39" customHeight="1">
      <c r="B29" s="32" t="s">
        <v>19</v>
      </c>
      <c r="C29" s="37" t="s">
        <v>364</v>
      </c>
      <c r="D29" s="34" t="s">
        <v>323</v>
      </c>
      <c r="E29" s="414"/>
      <c r="F29" s="458" t="s">
        <v>506</v>
      </c>
      <c r="G29" s="459"/>
      <c r="H29" s="49"/>
      <c r="K29" s="13"/>
      <c r="N29" s="50"/>
    </row>
    <row r="30" spans="2:8" ht="30" customHeight="1" thickBot="1">
      <c r="B30" s="51" t="s">
        <v>20</v>
      </c>
      <c r="C30" s="52" t="s">
        <v>326</v>
      </c>
      <c r="D30" s="53" t="s">
        <v>287</v>
      </c>
      <c r="E30" s="415">
        <f>IF(E29&gt;=35%,0,(G21-G18)*(2.28*E29+0.2)+G18)</f>
        <v>0</v>
      </c>
      <c r="F30" s="411"/>
      <c r="G30" s="412"/>
      <c r="H30" s="48"/>
    </row>
    <row r="31" ht="15" customHeight="1" thickTop="1"/>
  </sheetData>
  <sheetProtection/>
  <mergeCells count="13">
    <mergeCell ref="H26:H27"/>
    <mergeCell ref="E26:E27"/>
    <mergeCell ref="F29:G29"/>
    <mergeCell ref="F26:G27"/>
    <mergeCell ref="B26:B27"/>
    <mergeCell ref="C26:C27"/>
    <mergeCell ref="D26:D27"/>
    <mergeCell ref="B24:G24"/>
    <mergeCell ref="B8:G8"/>
    <mergeCell ref="B10:B11"/>
    <mergeCell ref="C10:C11"/>
    <mergeCell ref="D10:D11"/>
    <mergeCell ref="G10:G11"/>
  </mergeCells>
  <printOptions horizontalCentered="1"/>
  <pageMargins left="0.17" right="0.17" top="0.87" bottom="0.44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62" customWidth="1"/>
    <col min="5" max="7" width="16.7109375" style="2" customWidth="1"/>
    <col min="8" max="8" width="10.57421875" style="2" customWidth="1"/>
    <col min="9" max="16384" width="9.140625" style="2" customWidth="1"/>
  </cols>
  <sheetData>
    <row r="1" spans="2:8" ht="15" customHeight="1">
      <c r="B1" s="15" t="s">
        <v>117</v>
      </c>
      <c r="C1" s="15"/>
      <c r="D1" s="67"/>
      <c r="E1" s="67"/>
      <c r="F1" s="67"/>
      <c r="G1" s="67"/>
      <c r="H1" s="67"/>
    </row>
    <row r="2" spans="2:8" ht="15" customHeight="1">
      <c r="B2" s="9"/>
      <c r="C2" s="9"/>
      <c r="D2" s="67"/>
      <c r="E2" s="67"/>
      <c r="F2" s="67"/>
      <c r="G2" s="67"/>
      <c r="H2" s="67"/>
    </row>
    <row r="3" spans="2:8" ht="15" customHeight="1">
      <c r="B3" s="1" t="str">
        <f>+CONCATENATE('Naslovna strana'!$B$14," ",'Naslovna strana'!$E$14)</f>
        <v>Назив енергетског субјекта: </v>
      </c>
      <c r="C3" s="1"/>
      <c r="D3" s="67"/>
      <c r="E3" s="67"/>
      <c r="F3" s="67"/>
      <c r="G3" s="67"/>
      <c r="H3" s="67"/>
    </row>
    <row r="4" spans="2:8" ht="15" customHeight="1">
      <c r="B4" s="5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55"/>
      <c r="D4" s="2"/>
      <c r="E4" s="67"/>
      <c r="F4" s="67"/>
      <c r="G4" s="67"/>
      <c r="H4" s="67"/>
    </row>
    <row r="5" spans="2:3" ht="15" customHeight="1">
      <c r="B5" s="55" t="str">
        <f>+CONCATENATE('Naslovna strana'!$B$28," ",'Naslovna strana'!$E$28)</f>
        <v>Датум обраде: </v>
      </c>
      <c r="C5" s="55"/>
    </row>
    <row r="6" spans="2:3" ht="15" customHeight="1">
      <c r="B6" s="55"/>
      <c r="C6" s="55"/>
    </row>
    <row r="7" spans="2:8" ht="15" customHeight="1">
      <c r="B7" s="471" t="s">
        <v>439</v>
      </c>
      <c r="C7" s="471"/>
      <c r="D7" s="471"/>
      <c r="E7" s="471"/>
      <c r="F7" s="471"/>
      <c r="G7" s="471"/>
      <c r="H7" s="471"/>
    </row>
    <row r="8" spans="2:8" ht="15" customHeight="1">
      <c r="B8" s="68"/>
      <c r="C8" s="68"/>
      <c r="D8" s="68"/>
      <c r="E8" s="68"/>
      <c r="F8" s="68"/>
      <c r="G8" s="68"/>
      <c r="H8" s="68"/>
    </row>
    <row r="9" spans="4:8" s="9" customFormat="1" ht="15" customHeight="1" thickBot="1">
      <c r="D9" s="69"/>
      <c r="E9" s="70"/>
      <c r="F9" s="70"/>
      <c r="G9" s="70"/>
      <c r="H9" s="71" t="s">
        <v>4</v>
      </c>
    </row>
    <row r="10" spans="2:8" s="9" customFormat="1" ht="15" customHeight="1" thickTop="1">
      <c r="B10" s="472" t="s">
        <v>194</v>
      </c>
      <c r="C10" s="474" t="s">
        <v>262</v>
      </c>
      <c r="D10" s="474" t="s">
        <v>49</v>
      </c>
      <c r="E10" s="72">
        <f>'Naslovna strana'!E18-2</f>
        <v>2013</v>
      </c>
      <c r="F10" s="72">
        <f>'Naslovna strana'!E18-1</f>
        <v>2014</v>
      </c>
      <c r="G10" s="478">
        <f>'Naslovna strana'!E18</f>
        <v>2015</v>
      </c>
      <c r="H10" s="453" t="s">
        <v>204</v>
      </c>
    </row>
    <row r="11" spans="2:8" s="9" customFormat="1" ht="15" customHeight="1">
      <c r="B11" s="473"/>
      <c r="C11" s="475"/>
      <c r="D11" s="475"/>
      <c r="E11" s="73" t="s">
        <v>193</v>
      </c>
      <c r="F11" s="19" t="s">
        <v>193</v>
      </c>
      <c r="G11" s="479"/>
      <c r="H11" s="468"/>
    </row>
    <row r="12" spans="2:8" s="9" customFormat="1" ht="15" customHeight="1">
      <c r="B12" s="426" t="s">
        <v>18</v>
      </c>
      <c r="C12" s="427">
        <v>51</v>
      </c>
      <c r="D12" s="75" t="s">
        <v>440</v>
      </c>
      <c r="E12" s="76">
        <f>E13+E14+E18</f>
        <v>0</v>
      </c>
      <c r="F12" s="76">
        <f>F13+F14+F18+F25+F26</f>
        <v>0</v>
      </c>
      <c r="G12" s="76">
        <f>G13+G14+G18+G25+G26</f>
        <v>0</v>
      </c>
      <c r="H12" s="74">
        <f>IF(F12=0,0,G12/F12)</f>
        <v>0</v>
      </c>
    </row>
    <row r="13" spans="2:8" s="9" customFormat="1" ht="15" customHeight="1">
      <c r="B13" s="116" t="s">
        <v>92</v>
      </c>
      <c r="C13" s="349">
        <v>511</v>
      </c>
      <c r="D13" s="79" t="s">
        <v>93</v>
      </c>
      <c r="E13" s="80"/>
      <c r="F13" s="80"/>
      <c r="G13" s="80"/>
      <c r="H13" s="81">
        <f aca="true" t="shared" si="0" ref="H13:H72">IF(F13=0,0,G13/F13)</f>
        <v>0</v>
      </c>
    </row>
    <row r="14" spans="2:8" s="9" customFormat="1" ht="15" customHeight="1">
      <c r="B14" s="25" t="s">
        <v>56</v>
      </c>
      <c r="C14" s="348">
        <v>512</v>
      </c>
      <c r="D14" s="58" t="s">
        <v>50</v>
      </c>
      <c r="E14" s="82">
        <f>E15+E16+E17</f>
        <v>0</v>
      </c>
      <c r="F14" s="82">
        <f>F15+F17</f>
        <v>0</v>
      </c>
      <c r="G14" s="82">
        <f>G15+G17</f>
        <v>0</v>
      </c>
      <c r="H14" s="84">
        <f t="shared" si="0"/>
        <v>0</v>
      </c>
    </row>
    <row r="15" spans="2:8" s="9" customFormat="1" ht="15" customHeight="1">
      <c r="B15" s="85" t="s">
        <v>327</v>
      </c>
      <c r="C15" s="428"/>
      <c r="D15" s="86" t="s">
        <v>119</v>
      </c>
      <c r="E15" s="80"/>
      <c r="F15" s="80"/>
      <c r="G15" s="80"/>
      <c r="H15" s="84">
        <f t="shared" si="0"/>
        <v>0</v>
      </c>
    </row>
    <row r="16" spans="2:8" s="9" customFormat="1" ht="15" customHeight="1">
      <c r="B16" s="85" t="s">
        <v>328</v>
      </c>
      <c r="C16" s="428"/>
      <c r="D16" s="86" t="s">
        <v>183</v>
      </c>
      <c r="E16" s="80"/>
      <c r="F16" s="382"/>
      <c r="G16" s="382"/>
      <c r="H16" s="84">
        <f t="shared" si="0"/>
        <v>0</v>
      </c>
    </row>
    <row r="17" spans="2:8" s="9" customFormat="1" ht="15" customHeight="1">
      <c r="B17" s="85" t="s">
        <v>329</v>
      </c>
      <c r="C17" s="428"/>
      <c r="D17" s="86" t="s">
        <v>120</v>
      </c>
      <c r="E17" s="80"/>
      <c r="F17" s="80"/>
      <c r="G17" s="80"/>
      <c r="H17" s="84">
        <f t="shared" si="0"/>
        <v>0</v>
      </c>
    </row>
    <row r="18" spans="2:8" s="9" customFormat="1" ht="15" customHeight="1">
      <c r="B18" s="32" t="s">
        <v>57</v>
      </c>
      <c r="C18" s="428">
        <v>513</v>
      </c>
      <c r="D18" s="86" t="s">
        <v>28</v>
      </c>
      <c r="E18" s="82">
        <f>E19+E20+E21+E24</f>
        <v>0</v>
      </c>
      <c r="F18" s="82">
        <f>F19+F20+F21+F24</f>
        <v>0</v>
      </c>
      <c r="G18" s="83">
        <f>G19+G20+G21+G24</f>
        <v>0</v>
      </c>
      <c r="H18" s="84">
        <f t="shared" si="0"/>
        <v>0</v>
      </c>
    </row>
    <row r="19" spans="2:8" s="9" customFormat="1" ht="15" customHeight="1">
      <c r="B19" s="85" t="s">
        <v>330</v>
      </c>
      <c r="C19" s="428"/>
      <c r="D19" s="86" t="s">
        <v>121</v>
      </c>
      <c r="E19" s="80"/>
      <c r="F19" s="80"/>
      <c r="G19" s="80"/>
      <c r="H19" s="84">
        <f t="shared" si="0"/>
        <v>0</v>
      </c>
    </row>
    <row r="20" spans="2:8" s="9" customFormat="1" ht="15" customHeight="1">
      <c r="B20" s="85" t="s">
        <v>331</v>
      </c>
      <c r="C20" s="428"/>
      <c r="D20" s="86" t="s">
        <v>122</v>
      </c>
      <c r="E20" s="80"/>
      <c r="F20" s="80"/>
      <c r="G20" s="80"/>
      <c r="H20" s="84">
        <f t="shared" si="0"/>
        <v>0</v>
      </c>
    </row>
    <row r="21" spans="2:8" s="9" customFormat="1" ht="15" customHeight="1">
      <c r="B21" s="85" t="s">
        <v>332</v>
      </c>
      <c r="C21" s="428"/>
      <c r="D21" s="86" t="s">
        <v>184</v>
      </c>
      <c r="E21" s="365">
        <f>E23</f>
        <v>0</v>
      </c>
      <c r="F21" s="365">
        <f>F23</f>
        <v>0</v>
      </c>
      <c r="G21" s="365">
        <f>G23</f>
        <v>0</v>
      </c>
      <c r="H21" s="84">
        <f t="shared" si="0"/>
        <v>0</v>
      </c>
    </row>
    <row r="22" spans="2:8" s="9" customFormat="1" ht="15" customHeight="1">
      <c r="B22" s="85" t="s">
        <v>333</v>
      </c>
      <c r="C22" s="428"/>
      <c r="D22" s="86" t="s">
        <v>325</v>
      </c>
      <c r="E22" s="80"/>
      <c r="F22" s="80"/>
      <c r="G22" s="80"/>
      <c r="H22" s="84">
        <f t="shared" si="0"/>
        <v>0</v>
      </c>
    </row>
    <row r="23" spans="2:8" s="9" customFormat="1" ht="15" customHeight="1">
      <c r="B23" s="85" t="s">
        <v>334</v>
      </c>
      <c r="C23" s="428"/>
      <c r="D23" s="86" t="s">
        <v>261</v>
      </c>
      <c r="E23" s="80"/>
      <c r="F23" s="80"/>
      <c r="G23" s="80"/>
      <c r="H23" s="84">
        <f t="shared" si="0"/>
        <v>0</v>
      </c>
    </row>
    <row r="24" spans="2:8" s="9" customFormat="1" ht="15" customHeight="1">
      <c r="B24" s="57" t="s">
        <v>335</v>
      </c>
      <c r="C24" s="27"/>
      <c r="D24" s="58" t="s">
        <v>123</v>
      </c>
      <c r="E24" s="363"/>
      <c r="F24" s="363"/>
      <c r="G24" s="363"/>
      <c r="H24" s="381">
        <f t="shared" si="0"/>
        <v>0</v>
      </c>
    </row>
    <row r="25" spans="2:8" s="9" customFormat="1" ht="15" customHeight="1">
      <c r="B25" s="25" t="s">
        <v>441</v>
      </c>
      <c r="C25" s="27">
        <v>514</v>
      </c>
      <c r="D25" s="58" t="s">
        <v>443</v>
      </c>
      <c r="E25" s="365"/>
      <c r="F25" s="91"/>
      <c r="G25" s="91"/>
      <c r="H25" s="381">
        <f t="shared" si="0"/>
        <v>0</v>
      </c>
    </row>
    <row r="26" spans="2:8" s="9" customFormat="1" ht="15" customHeight="1">
      <c r="B26" s="39" t="s">
        <v>442</v>
      </c>
      <c r="C26" s="41">
        <v>515</v>
      </c>
      <c r="D26" s="380" t="s">
        <v>444</v>
      </c>
      <c r="E26" s="383"/>
      <c r="F26" s="92"/>
      <c r="G26" s="92"/>
      <c r="H26" s="381">
        <f t="shared" si="0"/>
        <v>0</v>
      </c>
    </row>
    <row r="27" spans="2:8" s="9" customFormat="1" ht="15" customHeight="1">
      <c r="B27" s="426" t="s">
        <v>19</v>
      </c>
      <c r="C27" s="427">
        <v>52</v>
      </c>
      <c r="D27" s="89" t="s">
        <v>29</v>
      </c>
      <c r="E27" s="76">
        <f>E28+E29+E30+E31+E32+E33+E34+E35</f>
        <v>0</v>
      </c>
      <c r="F27" s="76">
        <f>F28+F29+F30+F31+F32+F33+F34+F35</f>
        <v>0</v>
      </c>
      <c r="G27" s="77">
        <f>G28+G29+G30+G31+G32+G33+G34+G35</f>
        <v>0</v>
      </c>
      <c r="H27" s="74">
        <f t="shared" si="0"/>
        <v>0</v>
      </c>
    </row>
    <row r="28" spans="2:8" s="9" customFormat="1" ht="15" customHeight="1">
      <c r="B28" s="116" t="s">
        <v>94</v>
      </c>
      <c r="C28" s="349">
        <v>520</v>
      </c>
      <c r="D28" s="90" t="s">
        <v>95</v>
      </c>
      <c r="E28" s="80"/>
      <c r="F28" s="80"/>
      <c r="G28" s="80"/>
      <c r="H28" s="81">
        <f t="shared" si="0"/>
        <v>0</v>
      </c>
    </row>
    <row r="29" spans="2:8" s="9" customFormat="1" ht="15" customHeight="1">
      <c r="B29" s="25" t="s">
        <v>96</v>
      </c>
      <c r="C29" s="348">
        <v>521</v>
      </c>
      <c r="D29" s="59" t="s">
        <v>97</v>
      </c>
      <c r="E29" s="80"/>
      <c r="F29" s="80"/>
      <c r="G29" s="80"/>
      <c r="H29" s="84">
        <f t="shared" si="0"/>
        <v>0</v>
      </c>
    </row>
    <row r="30" spans="2:8" s="9" customFormat="1" ht="15" customHeight="1">
      <c r="B30" s="25" t="s">
        <v>58</v>
      </c>
      <c r="C30" s="348">
        <v>522</v>
      </c>
      <c r="D30" s="59" t="s">
        <v>51</v>
      </c>
      <c r="E30" s="80"/>
      <c r="F30" s="80"/>
      <c r="G30" s="80"/>
      <c r="H30" s="84">
        <f t="shared" si="0"/>
        <v>0</v>
      </c>
    </row>
    <row r="31" spans="2:8" s="9" customFormat="1" ht="15" customHeight="1">
      <c r="B31" s="25" t="s">
        <v>59</v>
      </c>
      <c r="C31" s="348">
        <v>523</v>
      </c>
      <c r="D31" s="59" t="s">
        <v>52</v>
      </c>
      <c r="E31" s="80"/>
      <c r="F31" s="80"/>
      <c r="G31" s="80"/>
      <c r="H31" s="84">
        <f t="shared" si="0"/>
        <v>0</v>
      </c>
    </row>
    <row r="32" spans="2:14" s="9" customFormat="1" ht="15" customHeight="1">
      <c r="B32" s="25" t="s">
        <v>336</v>
      </c>
      <c r="C32" s="348">
        <v>524</v>
      </c>
      <c r="D32" s="59" t="s">
        <v>53</v>
      </c>
      <c r="E32" s="80"/>
      <c r="F32" s="80"/>
      <c r="G32" s="80"/>
      <c r="H32" s="84">
        <f t="shared" si="0"/>
        <v>0</v>
      </c>
      <c r="N32" s="14"/>
    </row>
    <row r="33" spans="2:8" s="9" customFormat="1" ht="15" customHeight="1">
      <c r="B33" s="25" t="s">
        <v>337</v>
      </c>
      <c r="C33" s="348">
        <v>525</v>
      </c>
      <c r="D33" s="59" t="s">
        <v>54</v>
      </c>
      <c r="E33" s="80"/>
      <c r="F33" s="80"/>
      <c r="G33" s="80"/>
      <c r="H33" s="84">
        <f t="shared" si="0"/>
        <v>0</v>
      </c>
    </row>
    <row r="34" spans="2:8" s="9" customFormat="1" ht="15" customHeight="1">
      <c r="B34" s="25" t="s">
        <v>338</v>
      </c>
      <c r="C34" s="348">
        <v>526</v>
      </c>
      <c r="D34" s="59" t="s">
        <v>445</v>
      </c>
      <c r="E34" s="80"/>
      <c r="F34" s="80"/>
      <c r="G34" s="80"/>
      <c r="H34" s="84">
        <f t="shared" si="0"/>
        <v>0</v>
      </c>
    </row>
    <row r="35" spans="2:8" s="9" customFormat="1" ht="15" customHeight="1">
      <c r="B35" s="32" t="s">
        <v>339</v>
      </c>
      <c r="C35" s="428">
        <v>529</v>
      </c>
      <c r="D35" s="33" t="s">
        <v>55</v>
      </c>
      <c r="E35" s="82">
        <f>E36+E37+E38+E39+E40+E41</f>
        <v>0</v>
      </c>
      <c r="F35" s="82">
        <f>F36+F37+F38+F39+F40+F41</f>
        <v>0</v>
      </c>
      <c r="G35" s="82">
        <f>G36+G37+G38+G39+G40+G41</f>
        <v>0</v>
      </c>
      <c r="H35" s="84">
        <f t="shared" si="0"/>
        <v>0</v>
      </c>
    </row>
    <row r="36" spans="2:8" s="9" customFormat="1" ht="15" customHeight="1">
      <c r="B36" s="57" t="s">
        <v>340</v>
      </c>
      <c r="C36" s="348"/>
      <c r="D36" s="59" t="s">
        <v>124</v>
      </c>
      <c r="E36" s="80"/>
      <c r="F36" s="80"/>
      <c r="G36" s="80"/>
      <c r="H36" s="84">
        <f t="shared" si="0"/>
        <v>0</v>
      </c>
    </row>
    <row r="37" spans="2:8" s="9" customFormat="1" ht="15" customHeight="1">
      <c r="B37" s="57" t="s">
        <v>341</v>
      </c>
      <c r="C37" s="348"/>
      <c r="D37" s="59" t="s">
        <v>125</v>
      </c>
      <c r="E37" s="80"/>
      <c r="F37" s="80"/>
      <c r="G37" s="80"/>
      <c r="H37" s="84">
        <f t="shared" si="0"/>
        <v>0</v>
      </c>
    </row>
    <row r="38" spans="2:8" s="9" customFormat="1" ht="15" customHeight="1">
      <c r="B38" s="85" t="s">
        <v>342</v>
      </c>
      <c r="C38" s="428"/>
      <c r="D38" s="33" t="s">
        <v>126</v>
      </c>
      <c r="E38" s="80"/>
      <c r="F38" s="80"/>
      <c r="G38" s="80"/>
      <c r="H38" s="84">
        <f t="shared" si="0"/>
        <v>0</v>
      </c>
    </row>
    <row r="39" spans="2:8" s="9" customFormat="1" ht="15" customHeight="1">
      <c r="B39" s="85" t="s">
        <v>343</v>
      </c>
      <c r="C39" s="428"/>
      <c r="D39" s="33" t="s">
        <v>263</v>
      </c>
      <c r="E39" s="80"/>
      <c r="F39" s="80"/>
      <c r="G39" s="80"/>
      <c r="H39" s="84">
        <f t="shared" si="0"/>
        <v>0</v>
      </c>
    </row>
    <row r="40" spans="2:8" s="9" customFormat="1" ht="15" customHeight="1">
      <c r="B40" s="85" t="s">
        <v>344</v>
      </c>
      <c r="C40" s="428"/>
      <c r="D40" s="33" t="s">
        <v>185</v>
      </c>
      <c r="E40" s="80"/>
      <c r="F40" s="80"/>
      <c r="G40" s="80"/>
      <c r="H40" s="84">
        <f t="shared" si="0"/>
        <v>0</v>
      </c>
    </row>
    <row r="41" spans="2:8" s="9" customFormat="1" ht="15" customHeight="1">
      <c r="B41" s="61" t="s">
        <v>345</v>
      </c>
      <c r="C41" s="429"/>
      <c r="D41" s="40" t="s">
        <v>127</v>
      </c>
      <c r="E41" s="80"/>
      <c r="F41" s="80"/>
      <c r="G41" s="80"/>
      <c r="H41" s="88">
        <f t="shared" si="0"/>
        <v>0</v>
      </c>
    </row>
    <row r="42" spans="2:8" s="9" customFormat="1" ht="15" customHeight="1">
      <c r="B42" s="426" t="s">
        <v>20</v>
      </c>
      <c r="C42" s="427">
        <v>53</v>
      </c>
      <c r="D42" s="89" t="s">
        <v>30</v>
      </c>
      <c r="E42" s="76">
        <f>E43+E44+E47+E50+E54+E55+E56+E57+E58</f>
        <v>0</v>
      </c>
      <c r="F42" s="76">
        <f>F43+F44+F47+F50+F54+F55+F56+F57+F58</f>
        <v>0</v>
      </c>
      <c r="G42" s="77">
        <f>G43+G44+G47+G50+G54+G55+G56+G57+G58</f>
        <v>0</v>
      </c>
      <c r="H42" s="74">
        <f t="shared" si="0"/>
        <v>0</v>
      </c>
    </row>
    <row r="43" spans="2:8" s="9" customFormat="1" ht="15" customHeight="1">
      <c r="B43" s="116" t="s">
        <v>21</v>
      </c>
      <c r="C43" s="349">
        <v>530</v>
      </c>
      <c r="D43" s="90" t="s">
        <v>60</v>
      </c>
      <c r="E43" s="80"/>
      <c r="F43" s="80"/>
      <c r="G43" s="80"/>
      <c r="H43" s="81">
        <f t="shared" si="0"/>
        <v>0</v>
      </c>
    </row>
    <row r="44" spans="2:8" s="9" customFormat="1" ht="15" customHeight="1">
      <c r="B44" s="25" t="s">
        <v>22</v>
      </c>
      <c r="C44" s="348">
        <v>531</v>
      </c>
      <c r="D44" s="59" t="s">
        <v>32</v>
      </c>
      <c r="E44" s="82">
        <f>E45+E46</f>
        <v>0</v>
      </c>
      <c r="F44" s="82">
        <f>F45+F46</f>
        <v>0</v>
      </c>
      <c r="G44" s="83">
        <f>G45+G46</f>
        <v>0</v>
      </c>
      <c r="H44" s="84">
        <f t="shared" si="0"/>
        <v>0</v>
      </c>
    </row>
    <row r="45" spans="2:8" s="9" customFormat="1" ht="15" customHeight="1">
      <c r="B45" s="57" t="s">
        <v>128</v>
      </c>
      <c r="C45" s="348"/>
      <c r="D45" s="59" t="s">
        <v>186</v>
      </c>
      <c r="E45" s="80"/>
      <c r="F45" s="80"/>
      <c r="G45" s="80"/>
      <c r="H45" s="84">
        <f t="shared" si="0"/>
        <v>0</v>
      </c>
    </row>
    <row r="46" spans="2:8" s="9" customFormat="1" ht="15" customHeight="1">
      <c r="B46" s="57" t="s">
        <v>129</v>
      </c>
      <c r="C46" s="348"/>
      <c r="D46" s="59" t="s">
        <v>130</v>
      </c>
      <c r="E46" s="80"/>
      <c r="F46" s="80"/>
      <c r="G46" s="80"/>
      <c r="H46" s="84">
        <f t="shared" si="0"/>
        <v>0</v>
      </c>
    </row>
    <row r="47" spans="2:8" s="9" customFormat="1" ht="15" customHeight="1">
      <c r="B47" s="25" t="s">
        <v>23</v>
      </c>
      <c r="C47" s="348">
        <v>532</v>
      </c>
      <c r="D47" s="59" t="s">
        <v>31</v>
      </c>
      <c r="E47" s="82">
        <f>E48+E49</f>
        <v>0</v>
      </c>
      <c r="F47" s="82">
        <f>F48+F49</f>
        <v>0</v>
      </c>
      <c r="G47" s="83">
        <f>G48+G49</f>
        <v>0</v>
      </c>
      <c r="H47" s="84">
        <f t="shared" si="0"/>
        <v>0</v>
      </c>
    </row>
    <row r="48" spans="2:8" s="9" customFormat="1" ht="15" customHeight="1">
      <c r="B48" s="57" t="s">
        <v>131</v>
      </c>
      <c r="C48" s="348"/>
      <c r="D48" s="59" t="s">
        <v>187</v>
      </c>
      <c r="E48" s="80"/>
      <c r="F48" s="80"/>
      <c r="G48" s="80"/>
      <c r="H48" s="84">
        <f t="shared" si="0"/>
        <v>0</v>
      </c>
    </row>
    <row r="49" spans="2:8" s="9" customFormat="1" ht="15" customHeight="1">
      <c r="B49" s="57" t="s">
        <v>132</v>
      </c>
      <c r="C49" s="348"/>
      <c r="D49" s="59" t="s">
        <v>134</v>
      </c>
      <c r="E49" s="80"/>
      <c r="F49" s="80"/>
      <c r="G49" s="80"/>
      <c r="H49" s="84">
        <f t="shared" si="0"/>
        <v>0</v>
      </c>
    </row>
    <row r="50" spans="2:8" s="9" customFormat="1" ht="15" customHeight="1">
      <c r="B50" s="25" t="s">
        <v>24</v>
      </c>
      <c r="C50" s="348">
        <v>533</v>
      </c>
      <c r="D50" s="59" t="s">
        <v>33</v>
      </c>
      <c r="E50" s="82">
        <f>E51+E52+E53</f>
        <v>0</v>
      </c>
      <c r="F50" s="82">
        <f>F51+F52+F53</f>
        <v>0</v>
      </c>
      <c r="G50" s="82">
        <f>G51+G52+G53</f>
        <v>0</v>
      </c>
      <c r="H50" s="84">
        <f t="shared" si="0"/>
        <v>0</v>
      </c>
    </row>
    <row r="51" spans="2:8" s="9" customFormat="1" ht="15" customHeight="1">
      <c r="B51" s="57" t="s">
        <v>346</v>
      </c>
      <c r="C51" s="348"/>
      <c r="D51" s="59" t="s">
        <v>188</v>
      </c>
      <c r="E51" s="80"/>
      <c r="F51" s="80"/>
      <c r="G51" s="80"/>
      <c r="H51" s="84">
        <f t="shared" si="0"/>
        <v>0</v>
      </c>
    </row>
    <row r="52" spans="2:8" s="9" customFormat="1" ht="15" customHeight="1">
      <c r="B52" s="57" t="s">
        <v>347</v>
      </c>
      <c r="C52" s="348"/>
      <c r="D52" s="59" t="s">
        <v>350</v>
      </c>
      <c r="E52" s="80"/>
      <c r="F52" s="80"/>
      <c r="G52" s="80"/>
      <c r="H52" s="84">
        <f t="shared" si="0"/>
        <v>0</v>
      </c>
    </row>
    <row r="53" spans="2:8" s="9" customFormat="1" ht="15" customHeight="1">
      <c r="B53" s="57" t="s">
        <v>348</v>
      </c>
      <c r="C53" s="348"/>
      <c r="D53" s="59" t="s">
        <v>135</v>
      </c>
      <c r="E53" s="80"/>
      <c r="F53" s="80"/>
      <c r="G53" s="80"/>
      <c r="H53" s="84">
        <f t="shared" si="0"/>
        <v>0</v>
      </c>
    </row>
    <row r="54" spans="2:8" s="9" customFormat="1" ht="15" customHeight="1">
      <c r="B54" s="25" t="s">
        <v>25</v>
      </c>
      <c r="C54" s="348">
        <v>534</v>
      </c>
      <c r="D54" s="59" t="s">
        <v>61</v>
      </c>
      <c r="E54" s="80"/>
      <c r="F54" s="80"/>
      <c r="G54" s="80"/>
      <c r="H54" s="84">
        <f t="shared" si="0"/>
        <v>0</v>
      </c>
    </row>
    <row r="55" spans="2:8" s="9" customFormat="1" ht="15" customHeight="1">
      <c r="B55" s="25" t="s">
        <v>64</v>
      </c>
      <c r="C55" s="348">
        <v>535</v>
      </c>
      <c r="D55" s="59" t="s">
        <v>34</v>
      </c>
      <c r="E55" s="80"/>
      <c r="F55" s="80"/>
      <c r="G55" s="80"/>
      <c r="H55" s="84">
        <f t="shared" si="0"/>
        <v>0</v>
      </c>
    </row>
    <row r="56" spans="2:8" s="9" customFormat="1" ht="15" customHeight="1">
      <c r="B56" s="25" t="s">
        <v>65</v>
      </c>
      <c r="C56" s="348">
        <v>536</v>
      </c>
      <c r="D56" s="59" t="s">
        <v>62</v>
      </c>
      <c r="E56" s="80"/>
      <c r="F56" s="80"/>
      <c r="G56" s="80"/>
      <c r="H56" s="84">
        <f t="shared" si="0"/>
        <v>0</v>
      </c>
    </row>
    <row r="57" spans="2:8" s="9" customFormat="1" ht="15" customHeight="1">
      <c r="B57" s="32" t="s">
        <v>66</v>
      </c>
      <c r="C57" s="428">
        <v>537</v>
      </c>
      <c r="D57" s="33" t="s">
        <v>189</v>
      </c>
      <c r="E57" s="80"/>
      <c r="F57" s="80"/>
      <c r="G57" s="80"/>
      <c r="H57" s="84">
        <f t="shared" si="0"/>
        <v>0</v>
      </c>
    </row>
    <row r="58" spans="2:8" s="9" customFormat="1" ht="15" customHeight="1">
      <c r="B58" s="32" t="s">
        <v>349</v>
      </c>
      <c r="C58" s="428">
        <v>539</v>
      </c>
      <c r="D58" s="33" t="s">
        <v>63</v>
      </c>
      <c r="E58" s="80"/>
      <c r="F58" s="80"/>
      <c r="G58" s="80"/>
      <c r="H58" s="84">
        <f t="shared" si="0"/>
        <v>0</v>
      </c>
    </row>
    <row r="59" spans="2:8" s="9" customFormat="1" ht="15" customHeight="1">
      <c r="B59" s="426" t="s">
        <v>67</v>
      </c>
      <c r="C59" s="427">
        <v>55</v>
      </c>
      <c r="D59" s="89" t="s">
        <v>35</v>
      </c>
      <c r="E59" s="76">
        <f>E60+E66+E67+E71+E72+E73+E76+E77</f>
        <v>0</v>
      </c>
      <c r="F59" s="76">
        <f>F60+F66+F67+F71+F72+F73+F76+F77</f>
        <v>0</v>
      </c>
      <c r="G59" s="77">
        <f>G60+G66+G67+G71+G72+G73+G76+G77</f>
        <v>0</v>
      </c>
      <c r="H59" s="74">
        <f t="shared" si="0"/>
        <v>0</v>
      </c>
    </row>
    <row r="60" spans="2:8" s="9" customFormat="1" ht="15" customHeight="1">
      <c r="B60" s="116" t="s">
        <v>71</v>
      </c>
      <c r="C60" s="349">
        <v>550</v>
      </c>
      <c r="D60" s="90" t="s">
        <v>36</v>
      </c>
      <c r="E60" s="93">
        <f>E61+E62+E63+E64+E65</f>
        <v>0</v>
      </c>
      <c r="F60" s="93">
        <f>F61+F62+F63+F64+F65</f>
        <v>0</v>
      </c>
      <c r="G60" s="93">
        <f>G61+G62+G63+G64+G65</f>
        <v>0</v>
      </c>
      <c r="H60" s="81">
        <f t="shared" si="0"/>
        <v>0</v>
      </c>
    </row>
    <row r="61" spans="2:8" s="9" customFormat="1" ht="30" customHeight="1">
      <c r="B61" s="78" t="s">
        <v>351</v>
      </c>
      <c r="C61" s="349"/>
      <c r="D61" s="90" t="s">
        <v>264</v>
      </c>
      <c r="E61" s="80"/>
      <c r="F61" s="80"/>
      <c r="G61" s="80"/>
      <c r="H61" s="84">
        <f t="shared" si="0"/>
        <v>0</v>
      </c>
    </row>
    <row r="62" spans="2:8" s="9" customFormat="1" ht="15" customHeight="1">
      <c r="B62" s="78" t="s">
        <v>352</v>
      </c>
      <c r="C62" s="349"/>
      <c r="D62" s="90" t="s">
        <v>137</v>
      </c>
      <c r="E62" s="80"/>
      <c r="F62" s="80"/>
      <c r="G62" s="80"/>
      <c r="H62" s="84">
        <f t="shared" si="0"/>
        <v>0</v>
      </c>
    </row>
    <row r="63" spans="2:8" s="9" customFormat="1" ht="15" customHeight="1">
      <c r="B63" s="78" t="s">
        <v>353</v>
      </c>
      <c r="C63" s="349"/>
      <c r="D63" s="90" t="s">
        <v>190</v>
      </c>
      <c r="E63" s="80"/>
      <c r="F63" s="80"/>
      <c r="G63" s="80"/>
      <c r="H63" s="84">
        <f t="shared" si="0"/>
        <v>0</v>
      </c>
    </row>
    <row r="64" spans="2:8" s="9" customFormat="1" ht="15" customHeight="1">
      <c r="B64" s="78" t="s">
        <v>354</v>
      </c>
      <c r="C64" s="349"/>
      <c r="D64" s="59" t="s">
        <v>136</v>
      </c>
      <c r="E64" s="80"/>
      <c r="F64" s="80"/>
      <c r="G64" s="80"/>
      <c r="H64" s="84">
        <f t="shared" si="0"/>
        <v>0</v>
      </c>
    </row>
    <row r="65" spans="2:8" s="9" customFormat="1" ht="15" customHeight="1">
      <c r="B65" s="78" t="s">
        <v>355</v>
      </c>
      <c r="C65" s="349"/>
      <c r="D65" s="90" t="s">
        <v>138</v>
      </c>
      <c r="E65" s="80"/>
      <c r="F65" s="80"/>
      <c r="G65" s="80"/>
      <c r="H65" s="84">
        <f t="shared" si="0"/>
        <v>0</v>
      </c>
    </row>
    <row r="66" spans="2:8" s="9" customFormat="1" ht="15" customHeight="1">
      <c r="B66" s="25" t="s">
        <v>72</v>
      </c>
      <c r="C66" s="348">
        <v>551</v>
      </c>
      <c r="D66" s="59" t="s">
        <v>37</v>
      </c>
      <c r="E66" s="80"/>
      <c r="F66" s="80"/>
      <c r="G66" s="80"/>
      <c r="H66" s="84">
        <f t="shared" si="0"/>
        <v>0</v>
      </c>
    </row>
    <row r="67" spans="2:8" s="9" customFormat="1" ht="15" customHeight="1">
      <c r="B67" s="25" t="s">
        <v>73</v>
      </c>
      <c r="C67" s="348">
        <v>552</v>
      </c>
      <c r="D67" s="59" t="s">
        <v>38</v>
      </c>
      <c r="E67" s="82">
        <f>E68+E69+E70</f>
        <v>0</v>
      </c>
      <c r="F67" s="82">
        <f>F68+F69+F70</f>
        <v>0</v>
      </c>
      <c r="G67" s="83">
        <f>G68+G69+G70</f>
        <v>0</v>
      </c>
      <c r="H67" s="84">
        <f t="shared" si="0"/>
        <v>0</v>
      </c>
    </row>
    <row r="68" spans="2:8" s="9" customFormat="1" ht="15" customHeight="1">
      <c r="B68" s="57" t="s">
        <v>139</v>
      </c>
      <c r="C68" s="348"/>
      <c r="D68" s="59" t="s">
        <v>140</v>
      </c>
      <c r="E68" s="80"/>
      <c r="F68" s="80"/>
      <c r="G68" s="80"/>
      <c r="H68" s="84">
        <f t="shared" si="0"/>
        <v>0</v>
      </c>
    </row>
    <row r="69" spans="2:8" s="9" customFormat="1" ht="15" customHeight="1">
      <c r="B69" s="57" t="s">
        <v>141</v>
      </c>
      <c r="C69" s="348"/>
      <c r="D69" s="59" t="s">
        <v>142</v>
      </c>
      <c r="E69" s="80"/>
      <c r="F69" s="80"/>
      <c r="G69" s="80"/>
      <c r="H69" s="84">
        <f t="shared" si="0"/>
        <v>0</v>
      </c>
    </row>
    <row r="70" spans="2:8" s="9" customFormat="1" ht="15" customHeight="1">
      <c r="B70" s="57" t="s">
        <v>356</v>
      </c>
      <c r="C70" s="348"/>
      <c r="D70" s="59" t="s">
        <v>143</v>
      </c>
      <c r="E70" s="80"/>
      <c r="F70" s="80"/>
      <c r="G70" s="80"/>
      <c r="H70" s="84">
        <f t="shared" si="0"/>
        <v>0</v>
      </c>
    </row>
    <row r="71" spans="2:8" s="9" customFormat="1" ht="15" customHeight="1">
      <c r="B71" s="25" t="s">
        <v>74</v>
      </c>
      <c r="C71" s="348">
        <v>553</v>
      </c>
      <c r="D71" s="59" t="s">
        <v>39</v>
      </c>
      <c r="E71" s="80"/>
      <c r="F71" s="80"/>
      <c r="G71" s="80"/>
      <c r="H71" s="84">
        <f t="shared" si="0"/>
        <v>0</v>
      </c>
    </row>
    <row r="72" spans="2:8" s="9" customFormat="1" ht="15" customHeight="1">
      <c r="B72" s="25" t="s">
        <v>75</v>
      </c>
      <c r="C72" s="348">
        <v>554</v>
      </c>
      <c r="D72" s="59" t="s">
        <v>68</v>
      </c>
      <c r="E72" s="80"/>
      <c r="F72" s="80"/>
      <c r="G72" s="80"/>
      <c r="H72" s="84">
        <f t="shared" si="0"/>
        <v>0</v>
      </c>
    </row>
    <row r="73" spans="2:8" s="9" customFormat="1" ht="15" customHeight="1">
      <c r="B73" s="25" t="s">
        <v>76</v>
      </c>
      <c r="C73" s="348">
        <v>555</v>
      </c>
      <c r="D73" s="59" t="s">
        <v>69</v>
      </c>
      <c r="E73" s="82">
        <f>E74+E75</f>
        <v>0</v>
      </c>
      <c r="F73" s="82">
        <f>F74+F75</f>
        <v>0</v>
      </c>
      <c r="G73" s="82">
        <f>G74+G75</f>
        <v>0</v>
      </c>
      <c r="H73" s="84">
        <f aca="true" t="shared" si="1" ref="H73:H81">IF(F73=0,0,G73/F73)</f>
        <v>0</v>
      </c>
    </row>
    <row r="74" spans="2:8" s="9" customFormat="1" ht="15" customHeight="1">
      <c r="B74" s="57" t="s">
        <v>357</v>
      </c>
      <c r="C74" s="348"/>
      <c r="D74" s="59" t="s">
        <v>144</v>
      </c>
      <c r="E74" s="80"/>
      <c r="F74" s="80"/>
      <c r="G74" s="80"/>
      <c r="H74" s="84">
        <f t="shared" si="1"/>
        <v>0</v>
      </c>
    </row>
    <row r="75" spans="2:8" s="9" customFormat="1" ht="15" customHeight="1">
      <c r="B75" s="57" t="s">
        <v>358</v>
      </c>
      <c r="C75" s="348"/>
      <c r="D75" s="59" t="s">
        <v>145</v>
      </c>
      <c r="E75" s="80"/>
      <c r="F75" s="80"/>
      <c r="G75" s="80"/>
      <c r="H75" s="84">
        <f t="shared" si="1"/>
        <v>0</v>
      </c>
    </row>
    <row r="76" spans="2:8" s="9" customFormat="1" ht="15" customHeight="1">
      <c r="B76" s="25" t="s">
        <v>77</v>
      </c>
      <c r="C76" s="348">
        <v>556</v>
      </c>
      <c r="D76" s="59" t="s">
        <v>70</v>
      </c>
      <c r="E76" s="80"/>
      <c r="F76" s="80"/>
      <c r="G76" s="80"/>
      <c r="H76" s="84">
        <f t="shared" si="1"/>
        <v>0</v>
      </c>
    </row>
    <row r="77" spans="2:8" s="9" customFormat="1" ht="15" customHeight="1">
      <c r="B77" s="25" t="s">
        <v>78</v>
      </c>
      <c r="C77" s="348">
        <v>559</v>
      </c>
      <c r="D77" s="59" t="s">
        <v>40</v>
      </c>
      <c r="E77" s="82">
        <f>E78+E79</f>
        <v>0</v>
      </c>
      <c r="F77" s="82">
        <f>F78+F79</f>
        <v>0</v>
      </c>
      <c r="G77" s="83">
        <f>G78+G79</f>
        <v>0</v>
      </c>
      <c r="H77" s="84">
        <f t="shared" si="1"/>
        <v>0</v>
      </c>
    </row>
    <row r="78" spans="2:8" s="9" customFormat="1" ht="15" customHeight="1">
      <c r="B78" s="57" t="s">
        <v>359</v>
      </c>
      <c r="C78" s="348"/>
      <c r="D78" s="59" t="s">
        <v>191</v>
      </c>
      <c r="E78" s="80"/>
      <c r="F78" s="80"/>
      <c r="G78" s="80"/>
      <c r="H78" s="84">
        <f t="shared" si="1"/>
        <v>0</v>
      </c>
    </row>
    <row r="79" spans="2:8" s="9" customFormat="1" ht="15" customHeight="1">
      <c r="B79" s="61" t="s">
        <v>360</v>
      </c>
      <c r="C79" s="429"/>
      <c r="D79" s="40" t="s">
        <v>146</v>
      </c>
      <c r="E79" s="363"/>
      <c r="F79" s="363"/>
      <c r="G79" s="363"/>
      <c r="H79" s="88">
        <f t="shared" si="1"/>
        <v>0</v>
      </c>
    </row>
    <row r="80" spans="2:8" s="9" customFormat="1" ht="30" customHeight="1">
      <c r="B80" s="430" t="s">
        <v>26</v>
      </c>
      <c r="C80" s="431"/>
      <c r="D80" s="94" t="s">
        <v>202</v>
      </c>
      <c r="E80" s="364"/>
      <c r="F80" s="364"/>
      <c r="G80" s="364"/>
      <c r="H80" s="74">
        <f t="shared" si="1"/>
        <v>0</v>
      </c>
    </row>
    <row r="81" spans="2:8" s="9" customFormat="1" ht="15" customHeight="1" thickBot="1">
      <c r="B81" s="51" t="s">
        <v>79</v>
      </c>
      <c r="C81" s="350"/>
      <c r="D81" s="52" t="s">
        <v>361</v>
      </c>
      <c r="E81" s="323">
        <f>E12+E27+E42+E59+E80</f>
        <v>0</v>
      </c>
      <c r="F81" s="323">
        <f>F12+F27+F42+F59+F80</f>
        <v>0</v>
      </c>
      <c r="G81" s="323">
        <f>G12+G27+G42+G59+G80</f>
        <v>0</v>
      </c>
      <c r="H81" s="95">
        <f t="shared" si="1"/>
        <v>0</v>
      </c>
    </row>
    <row r="82" ht="15" customHeight="1" thickTop="1"/>
    <row r="84" spans="2:7" ht="15" customHeight="1">
      <c r="B84" s="471" t="s">
        <v>272</v>
      </c>
      <c r="C84" s="471"/>
      <c r="D84" s="471"/>
      <c r="E84" s="471"/>
      <c r="F84" s="471"/>
      <c r="G84" s="471"/>
    </row>
    <row r="85" ht="15" customHeight="1" thickBot="1"/>
    <row r="86" spans="2:7" s="68" customFormat="1" ht="15" customHeight="1" thickTop="1">
      <c r="B86" s="476" t="s">
        <v>194</v>
      </c>
      <c r="C86" s="480" t="s">
        <v>49</v>
      </c>
      <c r="D86" s="481"/>
      <c r="E86" s="96">
        <f>'Naslovna strana'!E18-2</f>
        <v>2013</v>
      </c>
      <c r="F86" s="96">
        <f>'Naslovna strana'!E18-1</f>
        <v>2014</v>
      </c>
      <c r="G86" s="469">
        <f>'Naslovna strana'!E18</f>
        <v>2015</v>
      </c>
    </row>
    <row r="87" spans="2:7" ht="15" customHeight="1">
      <c r="B87" s="477"/>
      <c r="C87" s="482"/>
      <c r="D87" s="483"/>
      <c r="E87" s="97" t="s">
        <v>193</v>
      </c>
      <c r="F87" s="97" t="s">
        <v>193</v>
      </c>
      <c r="G87" s="470"/>
    </row>
    <row r="88" spans="2:7" ht="15" customHeight="1" thickBot="1">
      <c r="B88" s="98" t="s">
        <v>18</v>
      </c>
      <c r="C88" s="466" t="s">
        <v>273</v>
      </c>
      <c r="D88" s="467"/>
      <c r="E88" s="99"/>
      <c r="F88" s="99"/>
      <c r="G88" s="100"/>
    </row>
    <row r="89" ht="15" customHeight="1" thickTop="1"/>
    <row r="91" ht="15" customHeight="1">
      <c r="D91" s="62">
        <f>D90*1.25%</f>
        <v>0</v>
      </c>
    </row>
  </sheetData>
  <sheetProtection/>
  <mergeCells count="11">
    <mergeCell ref="C86:D87"/>
    <mergeCell ref="C88:D88"/>
    <mergeCell ref="H10:H11"/>
    <mergeCell ref="G86:G87"/>
    <mergeCell ref="B7:H7"/>
    <mergeCell ref="B10:B11"/>
    <mergeCell ref="D10:D11"/>
    <mergeCell ref="C10:C11"/>
    <mergeCell ref="B84:G84"/>
    <mergeCell ref="B86:B87"/>
    <mergeCell ref="G10:G11"/>
  </mergeCells>
  <printOptions horizontalCentered="1"/>
  <pageMargins left="0.2" right="0.17" top="0.28" bottom="0.32" header="0.17" footer="0.17"/>
  <pageSetup fitToHeight="1" fitToWidth="1" horizontalDpi="600" verticalDpi="600" orientation="portrait" scale="57" r:id="rId1"/>
  <headerFooter alignWithMargins="0">
    <oddFooter>&amp;R&amp;"Arial Narrow,Regular"Страна &amp;P од &amp;N</oddFooter>
  </headerFooter>
  <ignoredErrors>
    <ignoredError sqref="F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8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8.421875" style="9" customWidth="1"/>
    <col min="4" max="4" width="43.7109375" style="9" customWidth="1"/>
    <col min="5" max="7" width="29.7109375" style="9" customWidth="1"/>
    <col min="8" max="11" width="8.8515625" style="9" customWidth="1"/>
    <col min="12" max="12" width="19.57421875" style="9" customWidth="1"/>
    <col min="13" max="13" width="20.7109375" style="9" customWidth="1"/>
    <col min="14" max="16384" width="8.8515625" style="9" customWidth="1"/>
  </cols>
  <sheetData>
    <row r="1" spans="2:66" ht="15" customHeight="1">
      <c r="B1" s="15" t="s">
        <v>117</v>
      </c>
      <c r="C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8:66" ht="1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C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5"/>
    </row>
    <row r="5" spans="2:7" ht="15" customHeight="1">
      <c r="B5" s="55" t="str">
        <f>+CONCATENATE('Naslovna strana'!$B$28," ",'Naslovna strana'!$E$28)</f>
        <v>Датум обраде: </v>
      </c>
      <c r="C5" s="55"/>
      <c r="D5" s="101"/>
      <c r="E5" s="101"/>
      <c r="F5" s="101"/>
      <c r="G5" s="101"/>
    </row>
    <row r="6" spans="4:7" ht="15" customHeight="1">
      <c r="D6" s="101"/>
      <c r="E6" s="101"/>
      <c r="F6" s="101"/>
      <c r="G6" s="101"/>
    </row>
    <row r="7" spans="4:7" ht="15" customHeight="1">
      <c r="D7" s="101"/>
      <c r="E7" s="101"/>
      <c r="F7" s="101"/>
      <c r="G7" s="101"/>
    </row>
    <row r="8" spans="2:7" ht="15" customHeight="1">
      <c r="B8" s="497" t="s">
        <v>512</v>
      </c>
      <c r="C8" s="497"/>
      <c r="D8" s="497"/>
      <c r="E8" s="497"/>
      <c r="F8" s="497"/>
      <c r="G8" s="497"/>
    </row>
    <row r="9" spans="4:16" ht="15" customHeight="1" thickBot="1">
      <c r="D9" s="102"/>
      <c r="E9" s="102"/>
      <c r="F9" s="71"/>
      <c r="G9" s="71" t="s">
        <v>41</v>
      </c>
      <c r="L9" s="1"/>
      <c r="M9" s="1"/>
      <c r="N9" s="1"/>
      <c r="O9" s="1"/>
      <c r="P9" s="1"/>
    </row>
    <row r="10" spans="2:16" ht="15" customHeight="1" thickTop="1">
      <c r="B10" s="472" t="s">
        <v>194</v>
      </c>
      <c r="C10" s="486" t="s">
        <v>49</v>
      </c>
      <c r="D10" s="487"/>
      <c r="E10" s="103">
        <f>'Naslovna strana'!E18-2</f>
        <v>2013</v>
      </c>
      <c r="F10" s="104">
        <f>'Naslovna strana'!E18-1</f>
        <v>2014</v>
      </c>
      <c r="G10" s="453">
        <f>'Naslovna strana'!E18</f>
        <v>2015</v>
      </c>
      <c r="L10" s="1"/>
      <c r="M10" s="1"/>
      <c r="N10" s="1"/>
      <c r="O10" s="1"/>
      <c r="P10" s="1"/>
    </row>
    <row r="11" spans="2:16" ht="15" customHeight="1">
      <c r="B11" s="473"/>
      <c r="C11" s="488"/>
      <c r="D11" s="489"/>
      <c r="E11" s="105" t="s">
        <v>265</v>
      </c>
      <c r="F11" s="105" t="s">
        <v>265</v>
      </c>
      <c r="G11" s="454"/>
      <c r="L11" s="1"/>
      <c r="M11" s="1"/>
      <c r="N11" s="1"/>
      <c r="O11" s="1"/>
      <c r="P11" s="1"/>
    </row>
    <row r="12" spans="2:7" ht="15" customHeight="1">
      <c r="B12" s="20" t="s">
        <v>18</v>
      </c>
      <c r="C12" s="490" t="s">
        <v>266</v>
      </c>
      <c r="D12" s="491"/>
      <c r="E12" s="106"/>
      <c r="F12" s="106"/>
      <c r="G12" s="107"/>
    </row>
    <row r="13" spans="2:8" ht="15" customHeight="1">
      <c r="B13" s="25" t="s">
        <v>19</v>
      </c>
      <c r="C13" s="492" t="s">
        <v>267</v>
      </c>
      <c r="D13" s="493"/>
      <c r="E13" s="108"/>
      <c r="F13" s="108"/>
      <c r="G13" s="109"/>
      <c r="H13" s="1"/>
    </row>
    <row r="14" spans="2:8" ht="15" customHeight="1">
      <c r="B14" s="25" t="s">
        <v>20</v>
      </c>
      <c r="C14" s="492" t="s">
        <v>175</v>
      </c>
      <c r="D14" s="493"/>
      <c r="E14" s="110">
        <v>0.4</v>
      </c>
      <c r="F14" s="110">
        <v>0.4</v>
      </c>
      <c r="G14" s="111">
        <v>0.4</v>
      </c>
      <c r="H14" s="1"/>
    </row>
    <row r="15" spans="2:8" ht="15" customHeight="1">
      <c r="B15" s="25" t="s">
        <v>67</v>
      </c>
      <c r="C15" s="492" t="s">
        <v>176</v>
      </c>
      <c r="D15" s="493"/>
      <c r="E15" s="110">
        <v>0.6</v>
      </c>
      <c r="F15" s="110">
        <v>0.6</v>
      </c>
      <c r="G15" s="111">
        <v>0.6</v>
      </c>
      <c r="H15" s="1"/>
    </row>
    <row r="16" spans="2:8" ht="15" customHeight="1">
      <c r="B16" s="39" t="s">
        <v>26</v>
      </c>
      <c r="C16" s="494" t="s">
        <v>177</v>
      </c>
      <c r="D16" s="495"/>
      <c r="E16" s="112">
        <v>0.15</v>
      </c>
      <c r="F16" s="361">
        <v>0.15</v>
      </c>
      <c r="G16" s="362">
        <v>0.15</v>
      </c>
      <c r="H16" s="1"/>
    </row>
    <row r="17" spans="2:8" ht="15" customHeight="1" thickBot="1">
      <c r="B17" s="42" t="s">
        <v>79</v>
      </c>
      <c r="C17" s="484" t="s">
        <v>318</v>
      </c>
      <c r="D17" s="485"/>
      <c r="E17" s="113">
        <f>ROUND((E12*E14/(1-E16)+E13*E15),4)</f>
        <v>0</v>
      </c>
      <c r="F17" s="113">
        <f>ROUND((F12*F14/(1-F16)+F13*F15),4)</f>
        <v>0</v>
      </c>
      <c r="G17" s="114">
        <f>ROUND((G12*G14/(1-G16)+G13*G15),4)</f>
        <v>0</v>
      </c>
      <c r="H17" s="1"/>
    </row>
    <row r="18" spans="4:8" ht="15" customHeight="1" thickTop="1">
      <c r="D18" s="1"/>
      <c r="E18" s="1"/>
      <c r="F18" s="48"/>
      <c r="G18" s="48"/>
      <c r="H18" s="1"/>
    </row>
    <row r="20" spans="2:8" ht="15" customHeight="1">
      <c r="B20" s="447" t="s">
        <v>513</v>
      </c>
      <c r="C20" s="447"/>
      <c r="D20" s="447"/>
      <c r="E20" s="447"/>
      <c r="F20" s="447"/>
      <c r="G20" s="63"/>
      <c r="H20" s="63"/>
    </row>
    <row r="21" ht="15" customHeight="1" thickBot="1">
      <c r="F21" s="71"/>
    </row>
    <row r="22" spans="2:8" ht="15" customHeight="1" thickTop="1">
      <c r="B22" s="498" t="s">
        <v>194</v>
      </c>
      <c r="C22" s="500" t="s">
        <v>262</v>
      </c>
      <c r="D22" s="502" t="s">
        <v>49</v>
      </c>
      <c r="E22" s="502" t="s">
        <v>178</v>
      </c>
      <c r="F22" s="504" t="s">
        <v>268</v>
      </c>
      <c r="G22" s="496"/>
      <c r="H22" s="496"/>
    </row>
    <row r="23" spans="2:8" ht="15" customHeight="1">
      <c r="B23" s="499"/>
      <c r="C23" s="501"/>
      <c r="D23" s="503"/>
      <c r="E23" s="503"/>
      <c r="F23" s="505"/>
      <c r="G23" s="455"/>
      <c r="H23" s="496"/>
    </row>
    <row r="24" spans="2:8" ht="15" customHeight="1">
      <c r="B24" s="116" t="s">
        <v>18</v>
      </c>
      <c r="C24" s="349">
        <v>41</v>
      </c>
      <c r="D24" s="117" t="s">
        <v>100</v>
      </c>
      <c r="E24" s="123">
        <f>E25+E26+E27</f>
        <v>0</v>
      </c>
      <c r="F24" s="387">
        <f>IF(AND(E25=0,E26=0,E27=0),0,((E25*F25)+(E26*F26)+(E27*F27))/(E25+E26+E27))</f>
        <v>0</v>
      </c>
      <c r="G24" s="386"/>
      <c r="H24" s="386"/>
    </row>
    <row r="25" spans="2:8" ht="15" customHeight="1">
      <c r="B25" s="25" t="s">
        <v>92</v>
      </c>
      <c r="C25" s="348">
        <v>414</v>
      </c>
      <c r="D25" s="26" t="s">
        <v>419</v>
      </c>
      <c r="E25" s="124"/>
      <c r="F25" s="388"/>
      <c r="G25" s="386"/>
      <c r="H25" s="48"/>
    </row>
    <row r="26" spans="2:8" ht="15" customHeight="1">
      <c r="B26" s="25" t="s">
        <v>56</v>
      </c>
      <c r="C26" s="348">
        <v>415</v>
      </c>
      <c r="D26" s="26" t="s">
        <v>420</v>
      </c>
      <c r="E26" s="124"/>
      <c r="F26" s="388"/>
      <c r="G26" s="386"/>
      <c r="H26" s="48"/>
    </row>
    <row r="27" spans="2:8" ht="15" customHeight="1">
      <c r="B27" s="25" t="s">
        <v>57</v>
      </c>
      <c r="C27" s="351" t="s">
        <v>405</v>
      </c>
      <c r="D27" s="26" t="s">
        <v>181</v>
      </c>
      <c r="E27" s="124"/>
      <c r="F27" s="388"/>
      <c r="G27" s="386"/>
      <c r="H27" s="48"/>
    </row>
    <row r="28" spans="2:8" ht="15" customHeight="1">
      <c r="B28" s="25" t="s">
        <v>19</v>
      </c>
      <c r="C28" s="351" t="s">
        <v>406</v>
      </c>
      <c r="D28" s="26" t="s">
        <v>101</v>
      </c>
      <c r="E28" s="126">
        <f>E29+E30+E31+E32</f>
        <v>0</v>
      </c>
      <c r="F28" s="389">
        <f>IF(AND(E29=0,E30=0,E31=0,E32=0),0,((E29*F29)+(E30*F30)+(E31*F31)+(E32*F32))/(E29+E30+E31+E32))</f>
        <v>0</v>
      </c>
      <c r="G28" s="386"/>
      <c r="H28" s="386"/>
    </row>
    <row r="29" spans="2:8" ht="15" customHeight="1">
      <c r="B29" s="25" t="s">
        <v>94</v>
      </c>
      <c r="C29" s="348">
        <v>422</v>
      </c>
      <c r="D29" s="26" t="s">
        <v>421</v>
      </c>
      <c r="E29" s="124"/>
      <c r="F29" s="388"/>
      <c r="G29" s="386"/>
      <c r="H29" s="48"/>
    </row>
    <row r="30" spans="2:8" ht="15" customHeight="1">
      <c r="B30" s="25" t="s">
        <v>96</v>
      </c>
      <c r="C30" s="348">
        <v>423</v>
      </c>
      <c r="D30" s="26" t="s">
        <v>422</v>
      </c>
      <c r="E30" s="124"/>
      <c r="F30" s="388"/>
      <c r="G30" s="386"/>
      <c r="H30" s="48"/>
    </row>
    <row r="31" spans="2:8" ht="30" customHeight="1">
      <c r="B31" s="25" t="s">
        <v>58</v>
      </c>
      <c r="C31" s="348" t="s">
        <v>407</v>
      </c>
      <c r="D31" s="59" t="s">
        <v>423</v>
      </c>
      <c r="E31" s="124"/>
      <c r="F31" s="388"/>
      <c r="G31" s="386"/>
      <c r="H31" s="48"/>
    </row>
    <row r="32" spans="2:8" ht="15" customHeight="1">
      <c r="B32" s="32" t="s">
        <v>59</v>
      </c>
      <c r="C32" s="352" t="s">
        <v>408</v>
      </c>
      <c r="D32" s="37" t="s">
        <v>182</v>
      </c>
      <c r="E32" s="129"/>
      <c r="F32" s="390"/>
      <c r="G32" s="386"/>
      <c r="H32" s="48"/>
    </row>
    <row r="33" spans="2:8" ht="15" customHeight="1" thickBot="1">
      <c r="B33" s="51" t="s">
        <v>20</v>
      </c>
      <c r="C33" s="350"/>
      <c r="D33" s="122" t="s">
        <v>98</v>
      </c>
      <c r="E33" s="54">
        <f>E24+E28</f>
        <v>0</v>
      </c>
      <c r="F33" s="391">
        <f>IF(AND(E24=0,E28=0),0,((E24*F24)+(E28*F28))/E33)</f>
        <v>0</v>
      </c>
      <c r="G33" s="386"/>
      <c r="H33" s="386"/>
    </row>
    <row r="34" ht="15" customHeight="1" thickTop="1"/>
    <row r="37" ht="15" customHeight="1">
      <c r="G37" s="418"/>
    </row>
    <row r="38" ht="15" customHeight="1">
      <c r="G38" s="418"/>
    </row>
  </sheetData>
  <sheetProtection/>
  <mergeCells count="18">
    <mergeCell ref="H22:H23"/>
    <mergeCell ref="B8:G8"/>
    <mergeCell ref="B10:B11"/>
    <mergeCell ref="B22:B23"/>
    <mergeCell ref="C22:C23"/>
    <mergeCell ref="D22:D23"/>
    <mergeCell ref="E22:E23"/>
    <mergeCell ref="F22:F23"/>
    <mergeCell ref="G22:G23"/>
    <mergeCell ref="G10:G11"/>
    <mergeCell ref="B20:F20"/>
    <mergeCell ref="C17:D17"/>
    <mergeCell ref="C10:D11"/>
    <mergeCell ref="C12:D12"/>
    <mergeCell ref="C13:D13"/>
    <mergeCell ref="C14:D14"/>
    <mergeCell ref="C15:D15"/>
    <mergeCell ref="C16:D16"/>
  </mergeCells>
  <printOptions horizontalCentered="1" verticalCentered="1"/>
  <pageMargins left="0.15748031496062992" right="0.15748031496062992" top="0.71" bottom="0.3937007874015748" header="0.5118110236220472" footer="0.15748031496062992"/>
  <pageSetup fitToHeight="1" fitToWidth="1" horizontalDpi="600" verticalDpi="600" orientation="landscape" scale="85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8.57421875" style="68" customWidth="1"/>
    <col min="3" max="3" width="11.140625" style="342" bestFit="1" customWidth="1"/>
    <col min="4" max="4" width="98.00390625" style="2" customWidth="1"/>
    <col min="5" max="10" width="20.7109375" style="2" customWidth="1"/>
    <col min="11" max="11" width="26.140625" style="2" customWidth="1"/>
    <col min="12" max="15" width="20.7109375" style="2" customWidth="1"/>
    <col min="16" max="16" width="26.421875" style="2" customWidth="1"/>
    <col min="17" max="21" width="20.7109375" style="2" customWidth="1"/>
    <col min="22" max="16384" width="9.140625" style="2" customWidth="1"/>
  </cols>
  <sheetData>
    <row r="1" spans="2:3" ht="15" customHeight="1">
      <c r="B1" s="15" t="s">
        <v>117</v>
      </c>
      <c r="C1" s="15"/>
    </row>
    <row r="2" spans="2:3" ht="15" customHeight="1">
      <c r="B2" s="9"/>
      <c r="C2" s="9"/>
    </row>
    <row r="3" spans="2:3" ht="15" customHeight="1">
      <c r="B3" s="1" t="str">
        <f>+CONCATENATE('Naslovna strana'!$B$14," ",'Naslovna strana'!$E$14)</f>
        <v>Назив енергетског субјекта: </v>
      </c>
      <c r="C3" s="1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5"/>
    </row>
    <row r="5" spans="2:3" ht="15" customHeight="1">
      <c r="B5" s="55" t="str">
        <f>+CONCATENATE('Naslovna strana'!$B$28," ",'Naslovna strana'!$E$28)</f>
        <v>Датум обраде: </v>
      </c>
      <c r="C5" s="55"/>
    </row>
    <row r="6" spans="2:3" ht="15" customHeight="1">
      <c r="B6" s="15"/>
      <c r="C6" s="15"/>
    </row>
    <row r="7" spans="2:16" ht="15" customHeight="1">
      <c r="B7" s="12"/>
      <c r="C7" s="12"/>
      <c r="D7" s="12"/>
      <c r="E7" s="12"/>
      <c r="F7" s="12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21" ht="15" customHeight="1">
      <c r="B8" s="471" t="s">
        <v>446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</row>
    <row r="9" spans="4:21" ht="15" customHeight="1" thickBot="1">
      <c r="D9" s="68"/>
      <c r="E9" s="68"/>
      <c r="F9" s="68"/>
      <c r="G9" s="68"/>
      <c r="H9" s="55"/>
      <c r="K9" s="115"/>
      <c r="Q9" s="519"/>
      <c r="R9" s="519"/>
      <c r="U9" s="131" t="s">
        <v>4</v>
      </c>
    </row>
    <row r="10" spans="2:21" ht="19.5" customHeight="1" thickTop="1">
      <c r="B10" s="476" t="s">
        <v>194</v>
      </c>
      <c r="C10" s="509" t="s">
        <v>262</v>
      </c>
      <c r="D10" s="509" t="s">
        <v>245</v>
      </c>
      <c r="E10" s="509" t="s">
        <v>246</v>
      </c>
      <c r="F10" s="509" t="s">
        <v>247</v>
      </c>
      <c r="G10" s="509" t="s">
        <v>1</v>
      </c>
      <c r="H10" s="509" t="s">
        <v>27</v>
      </c>
      <c r="I10" s="509" t="s">
        <v>205</v>
      </c>
      <c r="J10" s="509" t="s">
        <v>206</v>
      </c>
      <c r="K10" s="474" t="s">
        <v>288</v>
      </c>
      <c r="L10" s="509" t="s">
        <v>207</v>
      </c>
      <c r="M10" s="509" t="s">
        <v>147</v>
      </c>
      <c r="N10" s="509" t="s">
        <v>208</v>
      </c>
      <c r="O10" s="509" t="s">
        <v>209</v>
      </c>
      <c r="P10" s="509" t="s">
        <v>210</v>
      </c>
      <c r="Q10" s="509" t="s">
        <v>2</v>
      </c>
      <c r="R10" s="509" t="s">
        <v>3</v>
      </c>
      <c r="S10" s="509" t="s">
        <v>86</v>
      </c>
      <c r="T10" s="509" t="s">
        <v>211</v>
      </c>
      <c r="U10" s="511" t="s">
        <v>212</v>
      </c>
    </row>
    <row r="11" spans="2:21" ht="19.5" customHeight="1">
      <c r="B11" s="477"/>
      <c r="C11" s="510"/>
      <c r="D11" s="510"/>
      <c r="E11" s="510"/>
      <c r="F11" s="510"/>
      <c r="G11" s="510"/>
      <c r="H11" s="510"/>
      <c r="I11" s="510"/>
      <c r="J11" s="510"/>
      <c r="K11" s="520"/>
      <c r="L11" s="510"/>
      <c r="M11" s="510"/>
      <c r="N11" s="510"/>
      <c r="O11" s="510"/>
      <c r="P11" s="510"/>
      <c r="Q11" s="510"/>
      <c r="R11" s="510"/>
      <c r="S11" s="510"/>
      <c r="T11" s="510"/>
      <c r="U11" s="512"/>
    </row>
    <row r="12" spans="2:21" ht="19.5" customHeight="1">
      <c r="B12" s="477"/>
      <c r="C12" s="510"/>
      <c r="D12" s="510"/>
      <c r="E12" s="510"/>
      <c r="F12" s="510"/>
      <c r="G12" s="510"/>
      <c r="H12" s="510"/>
      <c r="I12" s="510"/>
      <c r="J12" s="510"/>
      <c r="K12" s="520"/>
      <c r="L12" s="510"/>
      <c r="M12" s="510"/>
      <c r="N12" s="510"/>
      <c r="O12" s="510"/>
      <c r="P12" s="510"/>
      <c r="Q12" s="510"/>
      <c r="R12" s="510"/>
      <c r="S12" s="510"/>
      <c r="T12" s="510"/>
      <c r="U12" s="512"/>
    </row>
    <row r="13" spans="2:21" ht="19.5" customHeight="1">
      <c r="B13" s="477"/>
      <c r="C13" s="510"/>
      <c r="D13" s="510"/>
      <c r="E13" s="510"/>
      <c r="F13" s="510"/>
      <c r="G13" s="510"/>
      <c r="H13" s="510"/>
      <c r="I13" s="510"/>
      <c r="J13" s="510"/>
      <c r="K13" s="520"/>
      <c r="L13" s="510"/>
      <c r="M13" s="510"/>
      <c r="N13" s="510"/>
      <c r="O13" s="510"/>
      <c r="P13" s="510"/>
      <c r="Q13" s="510"/>
      <c r="R13" s="510"/>
      <c r="S13" s="510"/>
      <c r="T13" s="510"/>
      <c r="U13" s="512"/>
    </row>
    <row r="14" spans="2:21" ht="80.25" customHeight="1">
      <c r="B14" s="477"/>
      <c r="C14" s="510"/>
      <c r="D14" s="510"/>
      <c r="E14" s="510"/>
      <c r="F14" s="510"/>
      <c r="G14" s="510"/>
      <c r="H14" s="510"/>
      <c r="I14" s="510"/>
      <c r="J14" s="510"/>
      <c r="K14" s="520"/>
      <c r="L14" s="510"/>
      <c r="M14" s="510"/>
      <c r="N14" s="510"/>
      <c r="O14" s="510"/>
      <c r="P14" s="510"/>
      <c r="Q14" s="510"/>
      <c r="R14" s="510"/>
      <c r="S14" s="510"/>
      <c r="T14" s="510"/>
      <c r="U14" s="512"/>
    </row>
    <row r="15" spans="2:21" ht="15" customHeight="1">
      <c r="B15" s="518"/>
      <c r="C15" s="514"/>
      <c r="D15" s="514"/>
      <c r="E15" s="514"/>
      <c r="F15" s="514"/>
      <c r="G15" s="97" t="s">
        <v>289</v>
      </c>
      <c r="H15" s="97" t="s">
        <v>290</v>
      </c>
      <c r="I15" s="97" t="s">
        <v>291</v>
      </c>
      <c r="J15" s="97" t="s">
        <v>292</v>
      </c>
      <c r="K15" s="132" t="s">
        <v>293</v>
      </c>
      <c r="L15" s="132" t="s">
        <v>294</v>
      </c>
      <c r="M15" s="97"/>
      <c r="N15" s="132" t="s">
        <v>293</v>
      </c>
      <c r="O15" s="97" t="s">
        <v>295</v>
      </c>
      <c r="P15" s="97" t="s">
        <v>296</v>
      </c>
      <c r="Q15" s="97" t="s">
        <v>297</v>
      </c>
      <c r="R15" s="97" t="s">
        <v>298</v>
      </c>
      <c r="S15" s="97" t="s">
        <v>299</v>
      </c>
      <c r="T15" s="97" t="s">
        <v>300</v>
      </c>
      <c r="U15" s="133" t="s">
        <v>280</v>
      </c>
    </row>
    <row r="16" spans="2:21" s="138" customFormat="1" ht="15" customHeight="1">
      <c r="B16" s="134">
        <v>1</v>
      </c>
      <c r="C16" s="353">
        <v>2</v>
      </c>
      <c r="D16" s="135" t="s">
        <v>198</v>
      </c>
      <c r="E16" s="135" t="s">
        <v>199</v>
      </c>
      <c r="F16" s="135" t="s">
        <v>200</v>
      </c>
      <c r="G16" s="136" t="s">
        <v>201</v>
      </c>
      <c r="H16" s="136" t="s">
        <v>213</v>
      </c>
      <c r="I16" s="136" t="s">
        <v>214</v>
      </c>
      <c r="J16" s="136" t="s">
        <v>215</v>
      </c>
      <c r="K16" s="136" t="s">
        <v>216</v>
      </c>
      <c r="L16" s="136" t="s">
        <v>217</v>
      </c>
      <c r="M16" s="136" t="s">
        <v>218</v>
      </c>
      <c r="N16" s="136" t="s">
        <v>219</v>
      </c>
      <c r="O16" s="136" t="s">
        <v>220</v>
      </c>
      <c r="P16" s="136" t="s">
        <v>221</v>
      </c>
      <c r="Q16" s="136" t="s">
        <v>222</v>
      </c>
      <c r="R16" s="136" t="s">
        <v>223</v>
      </c>
      <c r="S16" s="136" t="s">
        <v>224</v>
      </c>
      <c r="T16" s="136" t="s">
        <v>225</v>
      </c>
      <c r="U16" s="137" t="s">
        <v>507</v>
      </c>
    </row>
    <row r="17" spans="2:21" ht="15" customHeight="1">
      <c r="B17" s="139"/>
      <c r="C17" s="354"/>
      <c r="D17" s="140" t="s">
        <v>80</v>
      </c>
      <c r="E17" s="123"/>
      <c r="F17" s="123"/>
      <c r="G17" s="123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23"/>
      <c r="U17" s="142"/>
    </row>
    <row r="18" spans="2:21" ht="15" customHeight="1">
      <c r="B18" s="143" t="s">
        <v>18</v>
      </c>
      <c r="C18" s="355" t="s">
        <v>424</v>
      </c>
      <c r="D18" s="60" t="s">
        <v>431</v>
      </c>
      <c r="E18" s="144">
        <f>E19+E20+E21</f>
        <v>0</v>
      </c>
      <c r="F18" s="144">
        <f>F19+F20+F21</f>
        <v>0</v>
      </c>
      <c r="G18" s="144">
        <f>G19+G20+G21</f>
        <v>0</v>
      </c>
      <c r="H18" s="144">
        <f>H19+H20+H21</f>
        <v>0</v>
      </c>
      <c r="I18" s="144"/>
      <c r="J18" s="144">
        <f>J19+J20+J21</f>
        <v>0</v>
      </c>
      <c r="K18" s="144"/>
      <c r="L18" s="144"/>
      <c r="M18" s="144"/>
      <c r="N18" s="144"/>
      <c r="O18" s="144"/>
      <c r="P18" s="144">
        <f aca="true" t="shared" si="0" ref="P18:U18">P19+P20+P21</f>
        <v>0</v>
      </c>
      <c r="Q18" s="144">
        <f t="shared" si="0"/>
        <v>0</v>
      </c>
      <c r="R18" s="144">
        <f t="shared" si="0"/>
        <v>0</v>
      </c>
      <c r="S18" s="144">
        <f t="shared" si="0"/>
        <v>0</v>
      </c>
      <c r="T18" s="144">
        <f t="shared" si="0"/>
        <v>0</v>
      </c>
      <c r="U18" s="145">
        <f t="shared" si="0"/>
        <v>0</v>
      </c>
    </row>
    <row r="19" spans="2:21" ht="15" customHeight="1">
      <c r="B19" s="143" t="s">
        <v>92</v>
      </c>
      <c r="C19" s="355"/>
      <c r="D19" s="60" t="s">
        <v>432</v>
      </c>
      <c r="E19" s="146"/>
      <c r="F19" s="146"/>
      <c r="G19" s="126">
        <f>E19-F19</f>
        <v>0</v>
      </c>
      <c r="H19" s="147"/>
      <c r="I19" s="126"/>
      <c r="J19" s="126">
        <f>G19-H19</f>
        <v>0</v>
      </c>
      <c r="K19" s="126"/>
      <c r="L19" s="127"/>
      <c r="M19" s="127"/>
      <c r="N19" s="126"/>
      <c r="O19" s="126"/>
      <c r="P19" s="147"/>
      <c r="Q19" s="147"/>
      <c r="R19" s="147"/>
      <c r="S19" s="147"/>
      <c r="T19" s="126">
        <f>J19+P19-Q19-R19-S19</f>
        <v>0</v>
      </c>
      <c r="U19" s="148">
        <f>(J19+T19)*50%</f>
        <v>0</v>
      </c>
    </row>
    <row r="20" spans="2:21" ht="15" customHeight="1">
      <c r="B20" s="143" t="s">
        <v>56</v>
      </c>
      <c r="C20" s="355"/>
      <c r="D20" s="60" t="s">
        <v>433</v>
      </c>
      <c r="E20" s="146"/>
      <c r="F20" s="146"/>
      <c r="G20" s="126">
        <f>E20-F20</f>
        <v>0</v>
      </c>
      <c r="H20" s="147"/>
      <c r="I20" s="126"/>
      <c r="J20" s="126">
        <f>G20-H20</f>
        <v>0</v>
      </c>
      <c r="K20" s="126"/>
      <c r="L20" s="127"/>
      <c r="M20" s="127"/>
      <c r="N20" s="126"/>
      <c r="O20" s="126"/>
      <c r="P20" s="147"/>
      <c r="Q20" s="147"/>
      <c r="R20" s="147"/>
      <c r="S20" s="147"/>
      <c r="T20" s="126">
        <f>J20+P20-Q20-R20-S20</f>
        <v>0</v>
      </c>
      <c r="U20" s="148">
        <f>(J20+T20)*50%</f>
        <v>0</v>
      </c>
    </row>
    <row r="21" spans="2:21" ht="15" customHeight="1">
      <c r="B21" s="143" t="s">
        <v>57</v>
      </c>
      <c r="C21" s="355"/>
      <c r="D21" s="60" t="s">
        <v>6</v>
      </c>
      <c r="E21" s="146"/>
      <c r="F21" s="146"/>
      <c r="G21" s="126">
        <f>E21-F21</f>
        <v>0</v>
      </c>
      <c r="H21" s="147"/>
      <c r="I21" s="126"/>
      <c r="J21" s="126">
        <f>G21-H21</f>
        <v>0</v>
      </c>
      <c r="K21" s="126"/>
      <c r="L21" s="127"/>
      <c r="M21" s="127"/>
      <c r="N21" s="126"/>
      <c r="O21" s="126"/>
      <c r="P21" s="147"/>
      <c r="Q21" s="147"/>
      <c r="R21" s="147"/>
      <c r="S21" s="147"/>
      <c r="T21" s="126">
        <f>J21+P21-Q21-R21-S21</f>
        <v>0</v>
      </c>
      <c r="U21" s="148">
        <f>(J21+T21)*50%</f>
        <v>0</v>
      </c>
    </row>
    <row r="22" spans="2:21" ht="15" customHeight="1">
      <c r="B22" s="143" t="s">
        <v>19</v>
      </c>
      <c r="C22" s="355" t="s">
        <v>409</v>
      </c>
      <c r="D22" s="60" t="s">
        <v>5</v>
      </c>
      <c r="E22" s="144">
        <f>E23+E27+E31</f>
        <v>0</v>
      </c>
      <c r="F22" s="144">
        <f>F23+F27+F31</f>
        <v>0</v>
      </c>
      <c r="G22" s="144">
        <f>G23+G27+G31</f>
        <v>0</v>
      </c>
      <c r="H22" s="144">
        <f>H23+H27+H31</f>
        <v>0</v>
      </c>
      <c r="I22" s="144"/>
      <c r="J22" s="144">
        <f>J23+J27+J31</f>
        <v>0</v>
      </c>
      <c r="K22" s="144">
        <f>K23+K27+K31</f>
        <v>0</v>
      </c>
      <c r="L22" s="144">
        <f>L23+L27+L31</f>
        <v>0</v>
      </c>
      <c r="M22" s="144"/>
      <c r="N22" s="144">
        <f aca="true" t="shared" si="1" ref="N22:U22">N23+N27+N31</f>
        <v>0</v>
      </c>
      <c r="O22" s="144">
        <f t="shared" si="1"/>
        <v>0</v>
      </c>
      <c r="P22" s="144">
        <f t="shared" si="1"/>
        <v>0</v>
      </c>
      <c r="Q22" s="144">
        <f t="shared" si="1"/>
        <v>0</v>
      </c>
      <c r="R22" s="144">
        <f t="shared" si="1"/>
        <v>0</v>
      </c>
      <c r="S22" s="144">
        <f t="shared" si="1"/>
        <v>0</v>
      </c>
      <c r="T22" s="144">
        <f t="shared" si="1"/>
        <v>0</v>
      </c>
      <c r="U22" s="145">
        <f t="shared" si="1"/>
        <v>0</v>
      </c>
    </row>
    <row r="23" spans="2:23" ht="15" customHeight="1">
      <c r="B23" s="143" t="s">
        <v>94</v>
      </c>
      <c r="C23" s="355"/>
      <c r="D23" s="60" t="s">
        <v>81</v>
      </c>
      <c r="E23" s="144">
        <f>E24+E25+E26</f>
        <v>0</v>
      </c>
      <c r="F23" s="144">
        <f>F24+F25+F26</f>
        <v>0</v>
      </c>
      <c r="G23" s="126">
        <f aca="true" t="shared" si="2" ref="G23:G34">E23-F23</f>
        <v>0</v>
      </c>
      <c r="H23" s="126">
        <f>H24+H25+H26</f>
        <v>0</v>
      </c>
      <c r="I23" s="126"/>
      <c r="J23" s="126">
        <f aca="true" t="shared" si="3" ref="J23:J34">G23-H23</f>
        <v>0</v>
      </c>
      <c r="K23" s="126">
        <f>K24+K25+K26</f>
        <v>0</v>
      </c>
      <c r="L23" s="126">
        <f>L24+L25+L26</f>
        <v>0</v>
      </c>
      <c r="M23" s="126"/>
      <c r="N23" s="126">
        <f aca="true" t="shared" si="4" ref="N23:S23">N24+N25+N26</f>
        <v>0</v>
      </c>
      <c r="O23" s="126">
        <f t="shared" si="4"/>
        <v>0</v>
      </c>
      <c r="P23" s="126">
        <f t="shared" si="4"/>
        <v>0</v>
      </c>
      <c r="Q23" s="126">
        <f t="shared" si="4"/>
        <v>0</v>
      </c>
      <c r="R23" s="126">
        <f t="shared" si="4"/>
        <v>0</v>
      </c>
      <c r="S23" s="126">
        <f t="shared" si="4"/>
        <v>0</v>
      </c>
      <c r="T23" s="126">
        <f>J23-K23-N23+P23-Q23-R23-S23</f>
        <v>0</v>
      </c>
      <c r="U23" s="148">
        <f aca="true" t="shared" si="5" ref="U23:U34">(J23+T23)*50%</f>
        <v>0</v>
      </c>
      <c r="V23" s="9"/>
      <c r="W23" s="9"/>
    </row>
    <row r="24" spans="2:23" ht="15" customHeight="1">
      <c r="B24" s="439" t="s">
        <v>149</v>
      </c>
      <c r="C24" s="440"/>
      <c r="D24" s="149"/>
      <c r="E24" s="146"/>
      <c r="F24" s="146"/>
      <c r="G24" s="126">
        <f t="shared" si="2"/>
        <v>0</v>
      </c>
      <c r="H24" s="147"/>
      <c r="I24" s="126"/>
      <c r="J24" s="126">
        <f t="shared" si="3"/>
        <v>0</v>
      </c>
      <c r="K24" s="150">
        <f>IF(G24=0,0,(1-H24/G24)*L24)</f>
        <v>0</v>
      </c>
      <c r="L24" s="147"/>
      <c r="M24" s="147"/>
      <c r="N24" s="126">
        <f>IF(M24=0,0,(P24-R24-S24)*50%/M24)</f>
        <v>0</v>
      </c>
      <c r="O24" s="126">
        <f>IF(M24=0,0,(P24-S24)*50%/M24)</f>
        <v>0</v>
      </c>
      <c r="P24" s="147"/>
      <c r="Q24" s="147"/>
      <c r="R24" s="147"/>
      <c r="S24" s="147"/>
      <c r="T24" s="126">
        <f>J24-K24-N24+P24-Q24-R24-S24</f>
        <v>0</v>
      </c>
      <c r="U24" s="148">
        <f t="shared" si="5"/>
        <v>0</v>
      </c>
      <c r="V24" s="9"/>
      <c r="W24" s="9"/>
    </row>
    <row r="25" spans="2:23" ht="15" customHeight="1">
      <c r="B25" s="439" t="s">
        <v>150</v>
      </c>
      <c r="C25" s="440"/>
      <c r="D25" s="149"/>
      <c r="E25" s="146"/>
      <c r="F25" s="146"/>
      <c r="G25" s="126">
        <f t="shared" si="2"/>
        <v>0</v>
      </c>
      <c r="H25" s="147"/>
      <c r="I25" s="126"/>
      <c r="J25" s="126">
        <f t="shared" si="3"/>
        <v>0</v>
      </c>
      <c r="K25" s="150">
        <f aca="true" t="shared" si="6" ref="K25:K34">IF(G25=0,0,(1-H25/G25)*L25)</f>
        <v>0</v>
      </c>
      <c r="L25" s="147"/>
      <c r="M25" s="147"/>
      <c r="N25" s="126">
        <f aca="true" t="shared" si="7" ref="N25:N34">IF(M25=0,0,(P25-R25-S25)*50%/M25)</f>
        <v>0</v>
      </c>
      <c r="O25" s="126">
        <f aca="true" t="shared" si="8" ref="O25:O34">IF(M25=0,0,(P25-S25)*50%/M25)</f>
        <v>0</v>
      </c>
      <c r="P25" s="147"/>
      <c r="Q25" s="147"/>
      <c r="R25" s="147"/>
      <c r="S25" s="147"/>
      <c r="T25" s="126">
        <f aca="true" t="shared" si="9" ref="T25:T34">J25-K25-N25+P25-Q25-R25-S25</f>
        <v>0</v>
      </c>
      <c r="U25" s="148">
        <f t="shared" si="5"/>
        <v>0</v>
      </c>
      <c r="V25" s="9"/>
      <c r="W25" s="9"/>
    </row>
    <row r="26" spans="2:23" ht="15" customHeight="1">
      <c r="B26" s="439" t="s">
        <v>151</v>
      </c>
      <c r="C26" s="440"/>
      <c r="D26" s="149"/>
      <c r="E26" s="146"/>
      <c r="F26" s="146"/>
      <c r="G26" s="126">
        <f t="shared" si="2"/>
        <v>0</v>
      </c>
      <c r="H26" s="147"/>
      <c r="I26" s="126"/>
      <c r="J26" s="126">
        <f t="shared" si="3"/>
        <v>0</v>
      </c>
      <c r="K26" s="150">
        <f t="shared" si="6"/>
        <v>0</v>
      </c>
      <c r="L26" s="147"/>
      <c r="M26" s="147"/>
      <c r="N26" s="126">
        <f t="shared" si="7"/>
        <v>0</v>
      </c>
      <c r="O26" s="126">
        <f t="shared" si="8"/>
        <v>0</v>
      </c>
      <c r="P26" s="147"/>
      <c r="Q26" s="147"/>
      <c r="R26" s="147"/>
      <c r="S26" s="147"/>
      <c r="T26" s="126">
        <f t="shared" si="9"/>
        <v>0</v>
      </c>
      <c r="U26" s="148">
        <f t="shared" si="5"/>
        <v>0</v>
      </c>
      <c r="V26" s="9"/>
      <c r="W26" s="9"/>
    </row>
    <row r="27" spans="2:21" ht="15" customHeight="1">
      <c r="B27" s="143" t="s">
        <v>96</v>
      </c>
      <c r="C27" s="355"/>
      <c r="D27" s="60" t="s">
        <v>164</v>
      </c>
      <c r="E27" s="144">
        <f>E28+E29+E30</f>
        <v>0</v>
      </c>
      <c r="F27" s="144">
        <f>F28+F29+F30</f>
        <v>0</v>
      </c>
      <c r="G27" s="126">
        <f t="shared" si="2"/>
        <v>0</v>
      </c>
      <c r="H27" s="126">
        <f>H28+H29+H30</f>
        <v>0</v>
      </c>
      <c r="I27" s="126"/>
      <c r="J27" s="126">
        <f t="shared" si="3"/>
        <v>0</v>
      </c>
      <c r="K27" s="126">
        <f>K28+K29+K30</f>
        <v>0</v>
      </c>
      <c r="L27" s="126">
        <f>L28+L29+L30</f>
        <v>0</v>
      </c>
      <c r="M27" s="126"/>
      <c r="N27" s="126">
        <f aca="true" t="shared" si="10" ref="N27:S27">N28+N29+N30</f>
        <v>0</v>
      </c>
      <c r="O27" s="126">
        <f t="shared" si="10"/>
        <v>0</v>
      </c>
      <c r="P27" s="126">
        <f t="shared" si="10"/>
        <v>0</v>
      </c>
      <c r="Q27" s="126">
        <f t="shared" si="10"/>
        <v>0</v>
      </c>
      <c r="R27" s="126">
        <f t="shared" si="10"/>
        <v>0</v>
      </c>
      <c r="S27" s="126">
        <f t="shared" si="10"/>
        <v>0</v>
      </c>
      <c r="T27" s="126">
        <f t="shared" si="9"/>
        <v>0</v>
      </c>
      <c r="U27" s="148">
        <f t="shared" si="5"/>
        <v>0</v>
      </c>
    </row>
    <row r="28" spans="2:21" ht="15" customHeight="1">
      <c r="B28" s="439" t="s">
        <v>152</v>
      </c>
      <c r="C28" s="440"/>
      <c r="D28" s="149"/>
      <c r="E28" s="146"/>
      <c r="F28" s="146"/>
      <c r="G28" s="126">
        <f t="shared" si="2"/>
        <v>0</v>
      </c>
      <c r="H28" s="147"/>
      <c r="I28" s="126"/>
      <c r="J28" s="126">
        <f t="shared" si="3"/>
        <v>0</v>
      </c>
      <c r="K28" s="150">
        <f t="shared" si="6"/>
        <v>0</v>
      </c>
      <c r="L28" s="147"/>
      <c r="M28" s="147"/>
      <c r="N28" s="126">
        <f t="shared" si="7"/>
        <v>0</v>
      </c>
      <c r="O28" s="126">
        <f t="shared" si="8"/>
        <v>0</v>
      </c>
      <c r="P28" s="147"/>
      <c r="Q28" s="147"/>
      <c r="R28" s="147"/>
      <c r="S28" s="147"/>
      <c r="T28" s="126">
        <f t="shared" si="9"/>
        <v>0</v>
      </c>
      <c r="U28" s="148">
        <f t="shared" si="5"/>
        <v>0</v>
      </c>
    </row>
    <row r="29" spans="2:21" ht="15" customHeight="1">
      <c r="B29" s="439" t="s">
        <v>153</v>
      </c>
      <c r="C29" s="440"/>
      <c r="D29" s="149"/>
      <c r="E29" s="146"/>
      <c r="F29" s="146"/>
      <c r="G29" s="126">
        <f t="shared" si="2"/>
        <v>0</v>
      </c>
      <c r="H29" s="147"/>
      <c r="I29" s="126"/>
      <c r="J29" s="126">
        <f t="shared" si="3"/>
        <v>0</v>
      </c>
      <c r="K29" s="150">
        <f t="shared" si="6"/>
        <v>0</v>
      </c>
      <c r="L29" s="147"/>
      <c r="M29" s="147"/>
      <c r="N29" s="126">
        <f t="shared" si="7"/>
        <v>0</v>
      </c>
      <c r="O29" s="126">
        <f t="shared" si="8"/>
        <v>0</v>
      </c>
      <c r="P29" s="147"/>
      <c r="Q29" s="147"/>
      <c r="R29" s="147"/>
      <c r="S29" s="147"/>
      <c r="T29" s="126">
        <f t="shared" si="9"/>
        <v>0</v>
      </c>
      <c r="U29" s="148">
        <f t="shared" si="5"/>
        <v>0</v>
      </c>
    </row>
    <row r="30" spans="2:21" ht="15" customHeight="1">
      <c r="B30" s="439" t="s">
        <v>154</v>
      </c>
      <c r="C30" s="440"/>
      <c r="D30" s="149"/>
      <c r="E30" s="146"/>
      <c r="F30" s="146"/>
      <c r="G30" s="126">
        <f t="shared" si="2"/>
        <v>0</v>
      </c>
      <c r="H30" s="147"/>
      <c r="I30" s="126"/>
      <c r="J30" s="126">
        <f t="shared" si="3"/>
        <v>0</v>
      </c>
      <c r="K30" s="150">
        <f t="shared" si="6"/>
        <v>0</v>
      </c>
      <c r="L30" s="147"/>
      <c r="M30" s="147"/>
      <c r="N30" s="126">
        <f t="shared" si="7"/>
        <v>0</v>
      </c>
      <c r="O30" s="126">
        <f t="shared" si="8"/>
        <v>0</v>
      </c>
      <c r="P30" s="147"/>
      <c r="Q30" s="147"/>
      <c r="R30" s="147"/>
      <c r="S30" s="147"/>
      <c r="T30" s="126">
        <f t="shared" si="9"/>
        <v>0</v>
      </c>
      <c r="U30" s="148">
        <f t="shared" si="5"/>
        <v>0</v>
      </c>
    </row>
    <row r="31" spans="2:21" ht="15" customHeight="1">
      <c r="B31" s="143" t="s">
        <v>58</v>
      </c>
      <c r="C31" s="355"/>
      <c r="D31" s="60" t="s">
        <v>6</v>
      </c>
      <c r="E31" s="144">
        <f>E32+E33+E34</f>
        <v>0</v>
      </c>
      <c r="F31" s="144">
        <f>F32+F33+F34</f>
        <v>0</v>
      </c>
      <c r="G31" s="126">
        <f t="shared" si="2"/>
        <v>0</v>
      </c>
      <c r="H31" s="126">
        <f>H32+H33+H34</f>
        <v>0</v>
      </c>
      <c r="I31" s="126"/>
      <c r="J31" s="126">
        <f t="shared" si="3"/>
        <v>0</v>
      </c>
      <c r="K31" s="126">
        <f>K32+K33+K34</f>
        <v>0</v>
      </c>
      <c r="L31" s="126">
        <f>L32+L33+L34</f>
        <v>0</v>
      </c>
      <c r="M31" s="126"/>
      <c r="N31" s="126">
        <f aca="true" t="shared" si="11" ref="N31:S31">N32+N33+N34</f>
        <v>0</v>
      </c>
      <c r="O31" s="126">
        <f t="shared" si="11"/>
        <v>0</v>
      </c>
      <c r="P31" s="126">
        <f t="shared" si="11"/>
        <v>0</v>
      </c>
      <c r="Q31" s="126">
        <f t="shared" si="11"/>
        <v>0</v>
      </c>
      <c r="R31" s="126">
        <f t="shared" si="11"/>
        <v>0</v>
      </c>
      <c r="S31" s="126">
        <f t="shared" si="11"/>
        <v>0</v>
      </c>
      <c r="T31" s="126">
        <f t="shared" si="9"/>
        <v>0</v>
      </c>
      <c r="U31" s="148">
        <f t="shared" si="5"/>
        <v>0</v>
      </c>
    </row>
    <row r="32" spans="2:21" ht="15" customHeight="1">
      <c r="B32" s="439" t="s">
        <v>155</v>
      </c>
      <c r="C32" s="440"/>
      <c r="D32" s="149"/>
      <c r="E32" s="146"/>
      <c r="F32" s="146"/>
      <c r="G32" s="126">
        <f t="shared" si="2"/>
        <v>0</v>
      </c>
      <c r="H32" s="147"/>
      <c r="I32" s="126"/>
      <c r="J32" s="126">
        <f t="shared" si="3"/>
        <v>0</v>
      </c>
      <c r="K32" s="150">
        <f t="shared" si="6"/>
        <v>0</v>
      </c>
      <c r="L32" s="147"/>
      <c r="M32" s="147"/>
      <c r="N32" s="126">
        <f t="shared" si="7"/>
        <v>0</v>
      </c>
      <c r="O32" s="126">
        <f t="shared" si="8"/>
        <v>0</v>
      </c>
      <c r="P32" s="147"/>
      <c r="Q32" s="147"/>
      <c r="R32" s="147"/>
      <c r="S32" s="147"/>
      <c r="T32" s="126">
        <f t="shared" si="9"/>
        <v>0</v>
      </c>
      <c r="U32" s="148">
        <f t="shared" si="5"/>
        <v>0</v>
      </c>
    </row>
    <row r="33" spans="2:21" ht="15" customHeight="1">
      <c r="B33" s="439" t="s">
        <v>156</v>
      </c>
      <c r="C33" s="440"/>
      <c r="D33" s="149"/>
      <c r="E33" s="146"/>
      <c r="F33" s="146"/>
      <c r="G33" s="126">
        <f t="shared" si="2"/>
        <v>0</v>
      </c>
      <c r="H33" s="147"/>
      <c r="I33" s="126"/>
      <c r="J33" s="126">
        <f t="shared" si="3"/>
        <v>0</v>
      </c>
      <c r="K33" s="150">
        <f t="shared" si="6"/>
        <v>0</v>
      </c>
      <c r="L33" s="147"/>
      <c r="M33" s="147"/>
      <c r="N33" s="126">
        <f t="shared" si="7"/>
        <v>0</v>
      </c>
      <c r="O33" s="126">
        <f t="shared" si="8"/>
        <v>0</v>
      </c>
      <c r="P33" s="147"/>
      <c r="Q33" s="147"/>
      <c r="R33" s="147"/>
      <c r="S33" s="147"/>
      <c r="T33" s="126">
        <f t="shared" si="9"/>
        <v>0</v>
      </c>
      <c r="U33" s="148">
        <f t="shared" si="5"/>
        <v>0</v>
      </c>
    </row>
    <row r="34" spans="2:21" ht="15" customHeight="1">
      <c r="B34" s="439" t="s">
        <v>157</v>
      </c>
      <c r="C34" s="440"/>
      <c r="D34" s="149"/>
      <c r="E34" s="146"/>
      <c r="F34" s="146"/>
      <c r="G34" s="126">
        <f t="shared" si="2"/>
        <v>0</v>
      </c>
      <c r="H34" s="147"/>
      <c r="I34" s="126"/>
      <c r="J34" s="126">
        <f t="shared" si="3"/>
        <v>0</v>
      </c>
      <c r="K34" s="150">
        <f t="shared" si="6"/>
        <v>0</v>
      </c>
      <c r="L34" s="147"/>
      <c r="M34" s="147"/>
      <c r="N34" s="126">
        <f t="shared" si="7"/>
        <v>0</v>
      </c>
      <c r="O34" s="126">
        <f t="shared" si="8"/>
        <v>0</v>
      </c>
      <c r="P34" s="147"/>
      <c r="Q34" s="147"/>
      <c r="R34" s="147"/>
      <c r="S34" s="147"/>
      <c r="T34" s="126">
        <f t="shared" si="9"/>
        <v>0</v>
      </c>
      <c r="U34" s="148">
        <f t="shared" si="5"/>
        <v>0</v>
      </c>
    </row>
    <row r="35" spans="2:21" ht="15" customHeight="1">
      <c r="B35" s="143" t="s">
        <v>20</v>
      </c>
      <c r="C35" s="355" t="s">
        <v>410</v>
      </c>
      <c r="D35" s="151" t="s">
        <v>7</v>
      </c>
      <c r="E35" s="126">
        <f>E36+E40+E44</f>
        <v>0</v>
      </c>
      <c r="F35" s="126">
        <f>F36+F40+F44</f>
        <v>0</v>
      </c>
      <c r="G35" s="126">
        <f>G36+G40+G44</f>
        <v>0</v>
      </c>
      <c r="H35" s="126">
        <f>H36+H40+H44</f>
        <v>0</v>
      </c>
      <c r="I35" s="126"/>
      <c r="J35" s="126">
        <f>J36+J40+J44</f>
        <v>0</v>
      </c>
      <c r="K35" s="126">
        <f>K36+K40+K44</f>
        <v>0</v>
      </c>
      <c r="L35" s="126">
        <f>L36+L40+L44</f>
        <v>0</v>
      </c>
      <c r="M35" s="126"/>
      <c r="N35" s="126">
        <f aca="true" t="shared" si="12" ref="N35:U35">N36+N40+N44</f>
        <v>0</v>
      </c>
      <c r="O35" s="126">
        <f t="shared" si="12"/>
        <v>0</v>
      </c>
      <c r="P35" s="126">
        <f t="shared" si="12"/>
        <v>0</v>
      </c>
      <c r="Q35" s="126">
        <f t="shared" si="12"/>
        <v>0</v>
      </c>
      <c r="R35" s="126">
        <f t="shared" si="12"/>
        <v>0</v>
      </c>
      <c r="S35" s="126">
        <f t="shared" si="12"/>
        <v>0</v>
      </c>
      <c r="T35" s="126">
        <f t="shared" si="12"/>
        <v>0</v>
      </c>
      <c r="U35" s="148">
        <f t="shared" si="12"/>
        <v>0</v>
      </c>
    </row>
    <row r="36" spans="2:21" ht="15" customHeight="1">
      <c r="B36" s="143" t="s">
        <v>21</v>
      </c>
      <c r="C36" s="355"/>
      <c r="D36" s="60" t="s">
        <v>165</v>
      </c>
      <c r="E36" s="144">
        <f>E37+E38+E39</f>
        <v>0</v>
      </c>
      <c r="F36" s="144">
        <f>F37+F38+F39</f>
        <v>0</v>
      </c>
      <c r="G36" s="126">
        <f aca="true" t="shared" si="13" ref="G36:G52">E36-F36</f>
        <v>0</v>
      </c>
      <c r="H36" s="126">
        <f>H37+H38+H39</f>
        <v>0</v>
      </c>
      <c r="I36" s="126"/>
      <c r="J36" s="126">
        <f aca="true" t="shared" si="14" ref="J36:J51">G36-H36</f>
        <v>0</v>
      </c>
      <c r="K36" s="126">
        <f>K37+K38+K39</f>
        <v>0</v>
      </c>
      <c r="L36" s="126">
        <f>L37+L38+L39</f>
        <v>0</v>
      </c>
      <c r="M36" s="126"/>
      <c r="N36" s="126">
        <f aca="true" t="shared" si="15" ref="N36:S36">N37+N38+N39</f>
        <v>0</v>
      </c>
      <c r="O36" s="126">
        <f t="shared" si="15"/>
        <v>0</v>
      </c>
      <c r="P36" s="126">
        <f t="shared" si="15"/>
        <v>0</v>
      </c>
      <c r="Q36" s="126">
        <f t="shared" si="15"/>
        <v>0</v>
      </c>
      <c r="R36" s="126">
        <f t="shared" si="15"/>
        <v>0</v>
      </c>
      <c r="S36" s="126">
        <f t="shared" si="15"/>
        <v>0</v>
      </c>
      <c r="T36" s="126">
        <f>J36-K36-N36+P36-Q36-R36-S36</f>
        <v>0</v>
      </c>
      <c r="U36" s="148">
        <f aca="true" t="shared" si="16" ref="U36:U52">(J36+T36)*50%</f>
        <v>0</v>
      </c>
    </row>
    <row r="37" spans="2:21" ht="15" customHeight="1">
      <c r="B37" s="439" t="s">
        <v>158</v>
      </c>
      <c r="C37" s="440"/>
      <c r="D37" s="149"/>
      <c r="E37" s="146"/>
      <c r="F37" s="146"/>
      <c r="G37" s="126">
        <f t="shared" si="13"/>
        <v>0</v>
      </c>
      <c r="H37" s="147"/>
      <c r="I37" s="126"/>
      <c r="J37" s="126">
        <f t="shared" si="14"/>
        <v>0</v>
      </c>
      <c r="K37" s="150">
        <f aca="true" t="shared" si="17" ref="K37:K51">IF(G37=0,0,(1-H37/G37)*L37)</f>
        <v>0</v>
      </c>
      <c r="L37" s="147"/>
      <c r="M37" s="147"/>
      <c r="N37" s="126">
        <f>IF(M37=0,0,(P37-R37-S37)*50%/M37)</f>
        <v>0</v>
      </c>
      <c r="O37" s="126">
        <f>IF(M37=0,0,(P37-S37)*50%/M37)</f>
        <v>0</v>
      </c>
      <c r="P37" s="147"/>
      <c r="Q37" s="147"/>
      <c r="R37" s="147"/>
      <c r="S37" s="147"/>
      <c r="T37" s="126">
        <f aca="true" t="shared" si="18" ref="T37:T51">J37-K37-N37+P37-Q37-R37-S37</f>
        <v>0</v>
      </c>
      <c r="U37" s="148">
        <f t="shared" si="16"/>
        <v>0</v>
      </c>
    </row>
    <row r="38" spans="2:21" ht="15" customHeight="1">
      <c r="B38" s="439" t="s">
        <v>159</v>
      </c>
      <c r="C38" s="440"/>
      <c r="D38" s="149"/>
      <c r="E38" s="146"/>
      <c r="F38" s="146"/>
      <c r="G38" s="126">
        <f t="shared" si="13"/>
        <v>0</v>
      </c>
      <c r="H38" s="147"/>
      <c r="I38" s="126"/>
      <c r="J38" s="126">
        <f t="shared" si="14"/>
        <v>0</v>
      </c>
      <c r="K38" s="150">
        <f t="shared" si="17"/>
        <v>0</v>
      </c>
      <c r="L38" s="147"/>
      <c r="M38" s="147"/>
      <c r="N38" s="126">
        <f>IF(M38=0,0,(P38-R38-S38)*50%/M38)</f>
        <v>0</v>
      </c>
      <c r="O38" s="126">
        <f>IF(M38=0,0,(P38-S38)*50%/M38)</f>
        <v>0</v>
      </c>
      <c r="P38" s="147"/>
      <c r="Q38" s="147"/>
      <c r="R38" s="147"/>
      <c r="S38" s="147"/>
      <c r="T38" s="126">
        <f t="shared" si="18"/>
        <v>0</v>
      </c>
      <c r="U38" s="148">
        <f t="shared" si="16"/>
        <v>0</v>
      </c>
    </row>
    <row r="39" spans="2:21" ht="15" customHeight="1">
      <c r="B39" s="439" t="s">
        <v>160</v>
      </c>
      <c r="C39" s="440"/>
      <c r="D39" s="149"/>
      <c r="E39" s="146"/>
      <c r="F39" s="146"/>
      <c r="G39" s="126">
        <f t="shared" si="13"/>
        <v>0</v>
      </c>
      <c r="H39" s="147"/>
      <c r="I39" s="126"/>
      <c r="J39" s="126">
        <f t="shared" si="14"/>
        <v>0</v>
      </c>
      <c r="K39" s="150">
        <f t="shared" si="17"/>
        <v>0</v>
      </c>
      <c r="L39" s="147"/>
      <c r="M39" s="147"/>
      <c r="N39" s="126">
        <f>IF(M39=0,0,(P39-R39-S39)*50%/M39)</f>
        <v>0</v>
      </c>
      <c r="O39" s="126">
        <f>IF(M39=0,0,(P39-S39)*50%/M39)</f>
        <v>0</v>
      </c>
      <c r="P39" s="147"/>
      <c r="Q39" s="147"/>
      <c r="R39" s="147"/>
      <c r="S39" s="147"/>
      <c r="T39" s="126">
        <f t="shared" si="18"/>
        <v>0</v>
      </c>
      <c r="U39" s="148">
        <f t="shared" si="16"/>
        <v>0</v>
      </c>
    </row>
    <row r="40" spans="2:21" ht="15" customHeight="1">
      <c r="B40" s="143" t="s">
        <v>22</v>
      </c>
      <c r="C40" s="355"/>
      <c r="D40" s="60" t="s">
        <v>0</v>
      </c>
      <c r="E40" s="144">
        <f>E41+E42+E43</f>
        <v>0</v>
      </c>
      <c r="F40" s="144">
        <f>F41+F42+F43</f>
        <v>0</v>
      </c>
      <c r="G40" s="126">
        <f t="shared" si="13"/>
        <v>0</v>
      </c>
      <c r="H40" s="126">
        <f>H41+H42+H43</f>
        <v>0</v>
      </c>
      <c r="I40" s="126"/>
      <c r="J40" s="126">
        <f t="shared" si="14"/>
        <v>0</v>
      </c>
      <c r="K40" s="126">
        <f>K41+K42+K43</f>
        <v>0</v>
      </c>
      <c r="L40" s="126">
        <f>L41+L42+L43</f>
        <v>0</v>
      </c>
      <c r="M40" s="126"/>
      <c r="N40" s="126">
        <f aca="true" t="shared" si="19" ref="N40:S40">N41+N42+N43</f>
        <v>0</v>
      </c>
      <c r="O40" s="126">
        <f t="shared" si="19"/>
        <v>0</v>
      </c>
      <c r="P40" s="126">
        <f t="shared" si="19"/>
        <v>0</v>
      </c>
      <c r="Q40" s="126">
        <f t="shared" si="19"/>
        <v>0</v>
      </c>
      <c r="R40" s="126">
        <f t="shared" si="19"/>
        <v>0</v>
      </c>
      <c r="S40" s="126">
        <f t="shared" si="19"/>
        <v>0</v>
      </c>
      <c r="T40" s="126">
        <f t="shared" si="18"/>
        <v>0</v>
      </c>
      <c r="U40" s="148">
        <f t="shared" si="16"/>
        <v>0</v>
      </c>
    </row>
    <row r="41" spans="2:21" ht="15" customHeight="1">
      <c r="B41" s="439" t="s">
        <v>128</v>
      </c>
      <c r="C41" s="440"/>
      <c r="D41" s="149"/>
      <c r="E41" s="146"/>
      <c r="F41" s="146"/>
      <c r="G41" s="126">
        <f t="shared" si="13"/>
        <v>0</v>
      </c>
      <c r="H41" s="147"/>
      <c r="I41" s="126"/>
      <c r="J41" s="126">
        <f t="shared" si="14"/>
        <v>0</v>
      </c>
      <c r="K41" s="150">
        <f t="shared" si="17"/>
        <v>0</v>
      </c>
      <c r="L41" s="147"/>
      <c r="M41" s="147"/>
      <c r="N41" s="126">
        <f>IF(M41=0,0,(P41-R41-S41)*50%/M41)</f>
        <v>0</v>
      </c>
      <c r="O41" s="126">
        <f>IF(M41=0,0,(P41-S41)*50%/M41)</f>
        <v>0</v>
      </c>
      <c r="P41" s="147"/>
      <c r="Q41" s="147"/>
      <c r="R41" s="147"/>
      <c r="S41" s="147"/>
      <c r="T41" s="126">
        <f t="shared" si="18"/>
        <v>0</v>
      </c>
      <c r="U41" s="148">
        <f t="shared" si="16"/>
        <v>0</v>
      </c>
    </row>
    <row r="42" spans="2:21" ht="15" customHeight="1">
      <c r="B42" s="439" t="s">
        <v>129</v>
      </c>
      <c r="C42" s="440"/>
      <c r="D42" s="152"/>
      <c r="E42" s="146"/>
      <c r="F42" s="146"/>
      <c r="G42" s="126">
        <f t="shared" si="13"/>
        <v>0</v>
      </c>
      <c r="H42" s="147"/>
      <c r="I42" s="126"/>
      <c r="J42" s="126">
        <f t="shared" si="14"/>
        <v>0</v>
      </c>
      <c r="K42" s="150">
        <f t="shared" si="17"/>
        <v>0</v>
      </c>
      <c r="L42" s="147"/>
      <c r="M42" s="147"/>
      <c r="N42" s="126">
        <f>IF(M42=0,0,(P42-R42-S42)*50%/M42)</f>
        <v>0</v>
      </c>
      <c r="O42" s="126">
        <f>IF(M42=0,0,(P42-S42)*50%/M42)</f>
        <v>0</v>
      </c>
      <c r="P42" s="147"/>
      <c r="Q42" s="147"/>
      <c r="R42" s="147"/>
      <c r="S42" s="147"/>
      <c r="T42" s="126">
        <f t="shared" si="18"/>
        <v>0</v>
      </c>
      <c r="U42" s="148">
        <f t="shared" si="16"/>
        <v>0</v>
      </c>
    </row>
    <row r="43" spans="2:21" ht="15" customHeight="1">
      <c r="B43" s="439" t="s">
        <v>161</v>
      </c>
      <c r="C43" s="440"/>
      <c r="D43" s="149"/>
      <c r="E43" s="146"/>
      <c r="F43" s="146"/>
      <c r="G43" s="126">
        <f t="shared" si="13"/>
        <v>0</v>
      </c>
      <c r="H43" s="147"/>
      <c r="I43" s="126"/>
      <c r="J43" s="126">
        <f t="shared" si="14"/>
        <v>0</v>
      </c>
      <c r="K43" s="150">
        <f t="shared" si="17"/>
        <v>0</v>
      </c>
      <c r="L43" s="147"/>
      <c r="M43" s="147"/>
      <c r="N43" s="126">
        <f>IF(M43=0,0,(P43-R43-S43)*50%/M43)</f>
        <v>0</v>
      </c>
      <c r="O43" s="126">
        <f>IF(M43=0,0,(P43-S43)*50%/M43)</f>
        <v>0</v>
      </c>
      <c r="P43" s="147"/>
      <c r="Q43" s="147"/>
      <c r="R43" s="147"/>
      <c r="S43" s="147"/>
      <c r="T43" s="126">
        <f t="shared" si="18"/>
        <v>0</v>
      </c>
      <c r="U43" s="148">
        <f t="shared" si="16"/>
        <v>0</v>
      </c>
    </row>
    <row r="44" spans="2:21" ht="15" customHeight="1">
      <c r="B44" s="143" t="s">
        <v>23</v>
      </c>
      <c r="C44" s="355"/>
      <c r="D44" s="60" t="s">
        <v>8</v>
      </c>
      <c r="E44" s="144">
        <f>E45+E46+E47</f>
        <v>0</v>
      </c>
      <c r="F44" s="144">
        <f>F45+F46+F47</f>
        <v>0</v>
      </c>
      <c r="G44" s="126">
        <f t="shared" si="13"/>
        <v>0</v>
      </c>
      <c r="H44" s="126">
        <f>H45+H46+H47</f>
        <v>0</v>
      </c>
      <c r="I44" s="126"/>
      <c r="J44" s="126">
        <f t="shared" si="14"/>
        <v>0</v>
      </c>
      <c r="K44" s="126">
        <f>K45+K46+K47</f>
        <v>0</v>
      </c>
      <c r="L44" s="126">
        <f>L45+L46+L47</f>
        <v>0</v>
      </c>
      <c r="M44" s="126"/>
      <c r="N44" s="126">
        <f aca="true" t="shared" si="20" ref="N44:S44">N45+N46+N47</f>
        <v>0</v>
      </c>
      <c r="O44" s="126">
        <f t="shared" si="20"/>
        <v>0</v>
      </c>
      <c r="P44" s="126">
        <f t="shared" si="20"/>
        <v>0</v>
      </c>
      <c r="Q44" s="126">
        <f t="shared" si="20"/>
        <v>0</v>
      </c>
      <c r="R44" s="126">
        <f t="shared" si="20"/>
        <v>0</v>
      </c>
      <c r="S44" s="126">
        <f t="shared" si="20"/>
        <v>0</v>
      </c>
      <c r="T44" s="126">
        <f t="shared" si="18"/>
        <v>0</v>
      </c>
      <c r="U44" s="148">
        <f t="shared" si="16"/>
        <v>0</v>
      </c>
    </row>
    <row r="45" spans="2:21" ht="15" customHeight="1">
      <c r="B45" s="439" t="s">
        <v>131</v>
      </c>
      <c r="C45" s="440"/>
      <c r="D45" s="149"/>
      <c r="E45" s="146"/>
      <c r="F45" s="146"/>
      <c r="G45" s="126">
        <f t="shared" si="13"/>
        <v>0</v>
      </c>
      <c r="H45" s="147"/>
      <c r="I45" s="126"/>
      <c r="J45" s="126">
        <f t="shared" si="14"/>
        <v>0</v>
      </c>
      <c r="K45" s="150">
        <f t="shared" si="17"/>
        <v>0</v>
      </c>
      <c r="L45" s="147"/>
      <c r="M45" s="147"/>
      <c r="N45" s="126">
        <f>IF(M45=0,0,(P45-R45-S45)*50%/M45)</f>
        <v>0</v>
      </c>
      <c r="O45" s="126">
        <f>IF(M45=0,0,(P45-S45)*50%/M45)</f>
        <v>0</v>
      </c>
      <c r="P45" s="147"/>
      <c r="Q45" s="147"/>
      <c r="R45" s="147"/>
      <c r="S45" s="147"/>
      <c r="T45" s="126">
        <f t="shared" si="18"/>
        <v>0</v>
      </c>
      <c r="U45" s="148">
        <f t="shared" si="16"/>
        <v>0</v>
      </c>
    </row>
    <row r="46" spans="2:21" ht="15" customHeight="1">
      <c r="B46" s="439" t="s">
        <v>132</v>
      </c>
      <c r="C46" s="440"/>
      <c r="D46" s="149"/>
      <c r="E46" s="146"/>
      <c r="F46" s="146"/>
      <c r="G46" s="126">
        <f t="shared" si="13"/>
        <v>0</v>
      </c>
      <c r="H46" s="147"/>
      <c r="I46" s="126"/>
      <c r="J46" s="126">
        <f t="shared" si="14"/>
        <v>0</v>
      </c>
      <c r="K46" s="150">
        <f t="shared" si="17"/>
        <v>0</v>
      </c>
      <c r="L46" s="147"/>
      <c r="M46" s="147"/>
      <c r="N46" s="126">
        <f>IF(M46=0,0,(P46-R46-S46)*50%/M46)</f>
        <v>0</v>
      </c>
      <c r="O46" s="126">
        <f>IF(M46=0,0,(P46-S46)*50%/M46)</f>
        <v>0</v>
      </c>
      <c r="P46" s="147"/>
      <c r="Q46" s="147"/>
      <c r="R46" s="147"/>
      <c r="S46" s="147"/>
      <c r="T46" s="126">
        <f t="shared" si="18"/>
        <v>0</v>
      </c>
      <c r="U46" s="148">
        <f t="shared" si="16"/>
        <v>0</v>
      </c>
    </row>
    <row r="47" spans="2:21" ht="15" customHeight="1">
      <c r="B47" s="439" t="s">
        <v>133</v>
      </c>
      <c r="C47" s="440"/>
      <c r="D47" s="149"/>
      <c r="E47" s="146"/>
      <c r="F47" s="146"/>
      <c r="G47" s="126">
        <f t="shared" si="13"/>
        <v>0</v>
      </c>
      <c r="H47" s="147"/>
      <c r="I47" s="126"/>
      <c r="J47" s="126">
        <f t="shared" si="14"/>
        <v>0</v>
      </c>
      <c r="K47" s="150">
        <f t="shared" si="17"/>
        <v>0</v>
      </c>
      <c r="L47" s="147"/>
      <c r="M47" s="147"/>
      <c r="N47" s="126">
        <f>IF(M47=0,0,(P47-R47-S47)*50%/M47)</f>
        <v>0</v>
      </c>
      <c r="O47" s="126">
        <f>IF(M47=0,0,(P47-S47)*50%/M47)</f>
        <v>0</v>
      </c>
      <c r="P47" s="147"/>
      <c r="Q47" s="147"/>
      <c r="R47" s="147"/>
      <c r="S47" s="147"/>
      <c r="T47" s="126">
        <f t="shared" si="18"/>
        <v>0</v>
      </c>
      <c r="U47" s="148">
        <f t="shared" si="16"/>
        <v>0</v>
      </c>
    </row>
    <row r="48" spans="2:21" ht="12.75">
      <c r="B48" s="143" t="s">
        <v>67</v>
      </c>
      <c r="C48" s="355" t="s">
        <v>429</v>
      </c>
      <c r="D48" s="60" t="s">
        <v>192</v>
      </c>
      <c r="E48" s="144">
        <f>E49+E50+E51</f>
        <v>0</v>
      </c>
      <c r="F48" s="144">
        <f>F49+F50+F51</f>
        <v>0</v>
      </c>
      <c r="G48" s="126">
        <f t="shared" si="13"/>
        <v>0</v>
      </c>
      <c r="H48" s="126">
        <f>H49+H50+H51</f>
        <v>0</v>
      </c>
      <c r="I48" s="126"/>
      <c r="J48" s="126">
        <f t="shared" si="14"/>
        <v>0</v>
      </c>
      <c r="K48" s="126">
        <f>K49+K50+K51</f>
        <v>0</v>
      </c>
      <c r="L48" s="126">
        <f>L49+L50+L51</f>
        <v>0</v>
      </c>
      <c r="M48" s="126"/>
      <c r="N48" s="126">
        <f aca="true" t="shared" si="21" ref="N48:S48">N49+N50+N51</f>
        <v>0</v>
      </c>
      <c r="O48" s="126">
        <f t="shared" si="21"/>
        <v>0</v>
      </c>
      <c r="P48" s="126">
        <f t="shared" si="21"/>
        <v>0</v>
      </c>
      <c r="Q48" s="126">
        <f t="shared" si="21"/>
        <v>0</v>
      </c>
      <c r="R48" s="126">
        <f t="shared" si="21"/>
        <v>0</v>
      </c>
      <c r="S48" s="126">
        <f t="shared" si="21"/>
        <v>0</v>
      </c>
      <c r="T48" s="126">
        <f t="shared" si="18"/>
        <v>0</v>
      </c>
      <c r="U48" s="148">
        <f t="shared" si="16"/>
        <v>0</v>
      </c>
    </row>
    <row r="49" spans="2:21" ht="15" customHeight="1">
      <c r="B49" s="441" t="s">
        <v>71</v>
      </c>
      <c r="C49" s="442"/>
      <c r="D49" s="153"/>
      <c r="E49" s="154"/>
      <c r="F49" s="154"/>
      <c r="G49" s="126">
        <f t="shared" si="13"/>
        <v>0</v>
      </c>
      <c r="H49" s="155"/>
      <c r="I49" s="156"/>
      <c r="J49" s="126">
        <f t="shared" si="14"/>
        <v>0</v>
      </c>
      <c r="K49" s="150">
        <f t="shared" si="17"/>
        <v>0</v>
      </c>
      <c r="L49" s="155"/>
      <c r="M49" s="155"/>
      <c r="N49" s="126">
        <f>IF(M49=0,0,(P49-R49-S49)*50%/M49)</f>
        <v>0</v>
      </c>
      <c r="O49" s="126">
        <f>IF(M49=0,0,(P49-S49)*50%/M49)</f>
        <v>0</v>
      </c>
      <c r="P49" s="155"/>
      <c r="Q49" s="155"/>
      <c r="R49" s="155"/>
      <c r="S49" s="155"/>
      <c r="T49" s="126">
        <f t="shared" si="18"/>
        <v>0</v>
      </c>
      <c r="U49" s="148">
        <f t="shared" si="16"/>
        <v>0</v>
      </c>
    </row>
    <row r="50" spans="2:21" ht="15" customHeight="1">
      <c r="B50" s="441" t="s">
        <v>72</v>
      </c>
      <c r="C50" s="442"/>
      <c r="D50" s="153"/>
      <c r="E50" s="154"/>
      <c r="F50" s="154"/>
      <c r="G50" s="126">
        <f t="shared" si="13"/>
        <v>0</v>
      </c>
      <c r="H50" s="155"/>
      <c r="I50" s="156"/>
      <c r="J50" s="126">
        <f t="shared" si="14"/>
        <v>0</v>
      </c>
      <c r="K50" s="150">
        <f t="shared" si="17"/>
        <v>0</v>
      </c>
      <c r="L50" s="155"/>
      <c r="M50" s="155"/>
      <c r="N50" s="126">
        <f>IF(M50=0,0,(P50-R50-S50)*50%/M50)</f>
        <v>0</v>
      </c>
      <c r="O50" s="126">
        <f>IF(M50=0,0,(P50-S50)*50%/M50)</f>
        <v>0</v>
      </c>
      <c r="P50" s="155"/>
      <c r="Q50" s="155"/>
      <c r="R50" s="155"/>
      <c r="S50" s="155"/>
      <c r="T50" s="126">
        <f t="shared" si="18"/>
        <v>0</v>
      </c>
      <c r="U50" s="148">
        <f t="shared" si="16"/>
        <v>0</v>
      </c>
    </row>
    <row r="51" spans="2:21" ht="15" customHeight="1">
      <c r="B51" s="441" t="s">
        <v>73</v>
      </c>
      <c r="C51" s="442"/>
      <c r="D51" s="153"/>
      <c r="E51" s="146"/>
      <c r="F51" s="154"/>
      <c r="G51" s="126">
        <f t="shared" si="13"/>
        <v>0</v>
      </c>
      <c r="H51" s="155"/>
      <c r="I51" s="156"/>
      <c r="J51" s="126">
        <f t="shared" si="14"/>
        <v>0</v>
      </c>
      <c r="K51" s="150">
        <f t="shared" si="17"/>
        <v>0</v>
      </c>
      <c r="L51" s="155"/>
      <c r="M51" s="155"/>
      <c r="N51" s="126">
        <f>IF(M51=0,0,(P51-R51-S51)*50%/M51)</f>
        <v>0</v>
      </c>
      <c r="O51" s="126">
        <f>IF(M51=0,0,(P51-S51)*50%/M51)</f>
        <v>0</v>
      </c>
      <c r="P51" s="155"/>
      <c r="Q51" s="155"/>
      <c r="R51" s="155"/>
      <c r="S51" s="155"/>
      <c r="T51" s="126">
        <f t="shared" si="18"/>
        <v>0</v>
      </c>
      <c r="U51" s="148">
        <f t="shared" si="16"/>
        <v>0</v>
      </c>
    </row>
    <row r="52" spans="2:21" ht="35.25" customHeight="1">
      <c r="B52" s="157" t="s">
        <v>26</v>
      </c>
      <c r="C52" s="360" t="s">
        <v>430</v>
      </c>
      <c r="D52" s="158" t="s">
        <v>82</v>
      </c>
      <c r="E52" s="154"/>
      <c r="F52" s="154"/>
      <c r="G52" s="156">
        <f t="shared" si="13"/>
        <v>0</v>
      </c>
      <c r="H52" s="155"/>
      <c r="I52" s="155"/>
      <c r="J52" s="156">
        <f>G52-H52-I52</f>
        <v>0</v>
      </c>
      <c r="K52" s="156"/>
      <c r="L52" s="156"/>
      <c r="M52" s="159"/>
      <c r="N52" s="126"/>
      <c r="O52" s="156"/>
      <c r="P52" s="156"/>
      <c r="Q52" s="159"/>
      <c r="R52" s="156"/>
      <c r="S52" s="156"/>
      <c r="T52" s="126"/>
      <c r="U52" s="148">
        <f t="shared" si="16"/>
        <v>0</v>
      </c>
    </row>
    <row r="53" spans="2:24" ht="15" customHeight="1">
      <c r="B53" s="160" t="s">
        <v>9</v>
      </c>
      <c r="C53" s="357"/>
      <c r="D53" s="161" t="s">
        <v>83</v>
      </c>
      <c r="E53" s="162">
        <f>E18+E22+E35+E48+E52</f>
        <v>0</v>
      </c>
      <c r="F53" s="162">
        <f>F18+F22+F35+F48+F52</f>
        <v>0</v>
      </c>
      <c r="G53" s="162">
        <f>G18+G22+G35+G48+G52</f>
        <v>0</v>
      </c>
      <c r="H53" s="162">
        <f>H18+H22+H35+H48+H52</f>
        <v>0</v>
      </c>
      <c r="I53" s="162">
        <f>I52</f>
        <v>0</v>
      </c>
      <c r="J53" s="162">
        <f>J18+J22+J35+J48+J52</f>
        <v>0</v>
      </c>
      <c r="K53" s="162">
        <f>K22+K35+K48</f>
        <v>0</v>
      </c>
      <c r="L53" s="162">
        <f>L22+L35+L48</f>
        <v>0</v>
      </c>
      <c r="M53" s="162"/>
      <c r="N53" s="162">
        <f>N22+N35+N48</f>
        <v>0</v>
      </c>
      <c r="O53" s="162">
        <f>O22+O35+O48</f>
        <v>0</v>
      </c>
      <c r="P53" s="162">
        <f>P18+P22+P35+P48</f>
        <v>0</v>
      </c>
      <c r="Q53" s="162">
        <f>Q18+Q22+Q35+Q48</f>
        <v>0</v>
      </c>
      <c r="R53" s="162">
        <f>R18+R22+R35+R48</f>
        <v>0</v>
      </c>
      <c r="S53" s="162">
        <f>S18+S22+S35+S48</f>
        <v>0</v>
      </c>
      <c r="T53" s="162">
        <f>T18+T22+T35+T48+T52</f>
        <v>0</v>
      </c>
      <c r="U53" s="163">
        <f>U18+U22+U35+U48+U52</f>
        <v>0</v>
      </c>
      <c r="V53" s="13"/>
      <c r="W53" s="13"/>
      <c r="X53" s="13"/>
    </row>
    <row r="54" spans="2:21" ht="15" customHeight="1">
      <c r="B54" s="139"/>
      <c r="C54" s="354"/>
      <c r="D54" s="140" t="s">
        <v>84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42"/>
    </row>
    <row r="55" spans="2:21" ht="15" customHeight="1">
      <c r="B55" s="143" t="s">
        <v>79</v>
      </c>
      <c r="C55" s="355" t="s">
        <v>411</v>
      </c>
      <c r="D55" s="151" t="s">
        <v>13</v>
      </c>
      <c r="E55" s="147"/>
      <c r="F55" s="147"/>
      <c r="G55" s="126">
        <f>E55-F55</f>
        <v>0</v>
      </c>
      <c r="H55" s="147"/>
      <c r="I55" s="126"/>
      <c r="J55" s="126">
        <f>G55-H55</f>
        <v>0</v>
      </c>
      <c r="K55" s="150">
        <f>IF(G55=0,0,(1-H55/G55)*L55)</f>
        <v>0</v>
      </c>
      <c r="L55" s="147"/>
      <c r="M55" s="147"/>
      <c r="N55" s="126">
        <f>IF(M55=0,0,(P55-R55-S55)*50%/M55)</f>
        <v>0</v>
      </c>
      <c r="O55" s="126">
        <f>IF(M55=0,0,(P55-S55)*50%/M55)</f>
        <v>0</v>
      </c>
      <c r="P55" s="147"/>
      <c r="Q55" s="147"/>
      <c r="R55" s="147"/>
      <c r="S55" s="147"/>
      <c r="T55" s="126">
        <f>J55-K55-N55+P55-Q55-R55-S55</f>
        <v>0</v>
      </c>
      <c r="U55" s="148">
        <f>(J55+T55)*50%</f>
        <v>0</v>
      </c>
    </row>
    <row r="56" spans="2:21" ht="15" customHeight="1">
      <c r="B56" s="143" t="s">
        <v>87</v>
      </c>
      <c r="C56" s="355" t="s">
        <v>412</v>
      </c>
      <c r="D56" s="164" t="s">
        <v>425</v>
      </c>
      <c r="E56" s="146"/>
      <c r="F56" s="147"/>
      <c r="G56" s="126">
        <f>E56-F56</f>
        <v>0</v>
      </c>
      <c r="H56" s="147"/>
      <c r="I56" s="126"/>
      <c r="J56" s="126">
        <f>G56-H56</f>
        <v>0</v>
      </c>
      <c r="K56" s="150">
        <f>IF(G56=0,0,(1-H56/G56)*L56)</f>
        <v>0</v>
      </c>
      <c r="L56" s="147"/>
      <c r="M56" s="147"/>
      <c r="N56" s="126">
        <f>IF(M56=0,0,(P56-R56-S56)*50%/M56)</f>
        <v>0</v>
      </c>
      <c r="O56" s="126">
        <f>IF(M56=0,0,(P56-S56)*50%/M56)</f>
        <v>0</v>
      </c>
      <c r="P56" s="147"/>
      <c r="Q56" s="147"/>
      <c r="R56" s="147"/>
      <c r="S56" s="147"/>
      <c r="T56" s="126">
        <f>J56-K56-N56+P56-Q56-R56-S56</f>
        <v>0</v>
      </c>
      <c r="U56" s="148">
        <f>(J56+T56)*50%</f>
        <v>0</v>
      </c>
    </row>
    <row r="57" spans="2:21" ht="15" customHeight="1">
      <c r="B57" s="143" t="s">
        <v>99</v>
      </c>
      <c r="C57" s="355" t="s">
        <v>426</v>
      </c>
      <c r="D57" s="164" t="s">
        <v>427</v>
      </c>
      <c r="E57" s="146"/>
      <c r="F57" s="147"/>
      <c r="G57" s="126">
        <f>E57-F57</f>
        <v>0</v>
      </c>
      <c r="H57" s="147"/>
      <c r="I57" s="126"/>
      <c r="J57" s="126">
        <f>G57-H57</f>
        <v>0</v>
      </c>
      <c r="K57" s="150">
        <f>IF(G57=0,0,(1-H57/G57)*L57)</f>
        <v>0</v>
      </c>
      <c r="L57" s="147"/>
      <c r="M57" s="147"/>
      <c r="N57" s="126">
        <f>IF(M57=0,0,(P57-R57-S57)*50%/M57)</f>
        <v>0</v>
      </c>
      <c r="O57" s="126">
        <f>IF(M57=0,0,(P57-S57)*50%/M57)</f>
        <v>0</v>
      </c>
      <c r="P57" s="147"/>
      <c r="Q57" s="147"/>
      <c r="R57" s="147"/>
      <c r="S57" s="147"/>
      <c r="T57" s="126">
        <f>J57-K57-N57+P57-Q57-R57-S57</f>
        <v>0</v>
      </c>
      <c r="U57" s="148">
        <f>(J57+T57)*50%</f>
        <v>0</v>
      </c>
    </row>
    <row r="58" spans="2:21" ht="15" customHeight="1">
      <c r="B58" s="143" t="s">
        <v>148</v>
      </c>
      <c r="C58" s="355" t="s">
        <v>413</v>
      </c>
      <c r="D58" s="164" t="s">
        <v>14</v>
      </c>
      <c r="E58" s="147"/>
      <c r="F58" s="147"/>
      <c r="G58" s="126">
        <f>E58-F58</f>
        <v>0</v>
      </c>
      <c r="H58" s="147"/>
      <c r="I58" s="126"/>
      <c r="J58" s="126">
        <f>G58-H58</f>
        <v>0</v>
      </c>
      <c r="K58" s="150">
        <f>IF(G58=0,0,(1-H58/G58)*L58)</f>
        <v>0</v>
      </c>
      <c r="L58" s="147"/>
      <c r="M58" s="147"/>
      <c r="N58" s="126">
        <f>IF(M58=0,0,(P58-R58-S58)*50%/M58)</f>
        <v>0</v>
      </c>
      <c r="O58" s="126">
        <f>IF(M58=0,0,(P58-S58)*50%/M58)</f>
        <v>0</v>
      </c>
      <c r="P58" s="147"/>
      <c r="Q58" s="147"/>
      <c r="R58" s="147"/>
      <c r="S58" s="147"/>
      <c r="T58" s="126">
        <f>J58-K58-N58+P58-Q58-R58-S58</f>
        <v>0</v>
      </c>
      <c r="U58" s="148">
        <f>(J58+T58)*50%</f>
        <v>0</v>
      </c>
    </row>
    <row r="59" spans="2:21" ht="15" customHeight="1">
      <c r="B59" s="157" t="s">
        <v>162</v>
      </c>
      <c r="C59" s="356" t="s">
        <v>414</v>
      </c>
      <c r="D59" s="158" t="s">
        <v>85</v>
      </c>
      <c r="E59" s="154"/>
      <c r="F59" s="154"/>
      <c r="G59" s="156">
        <f>E59-F59</f>
        <v>0</v>
      </c>
      <c r="H59" s="155"/>
      <c r="I59" s="155"/>
      <c r="J59" s="156">
        <f>G59-H59-I59</f>
        <v>0</v>
      </c>
      <c r="K59" s="156"/>
      <c r="L59" s="156"/>
      <c r="M59" s="159"/>
      <c r="N59" s="126"/>
      <c r="O59" s="156"/>
      <c r="P59" s="156"/>
      <c r="Q59" s="159"/>
      <c r="R59" s="156"/>
      <c r="S59" s="156"/>
      <c r="T59" s="126"/>
      <c r="U59" s="148">
        <f>(J59+T59)*50%</f>
        <v>0</v>
      </c>
    </row>
    <row r="60" spans="2:21" ht="15" customHeight="1">
      <c r="B60" s="56" t="s">
        <v>10</v>
      </c>
      <c r="C60" s="358"/>
      <c r="D60" s="165" t="s">
        <v>428</v>
      </c>
      <c r="E60" s="64">
        <f>E55+E56+E57+E58+E59</f>
        <v>0</v>
      </c>
      <c r="F60" s="64">
        <f>F55+F56+F57+F58+F59</f>
        <v>0</v>
      </c>
      <c r="G60" s="64">
        <f>G55+G56+G57+G58+G59</f>
        <v>0</v>
      </c>
      <c r="H60" s="64">
        <f>H55+H56+H57+H58+H59</f>
        <v>0</v>
      </c>
      <c r="I60" s="64">
        <f>I59</f>
        <v>0</v>
      </c>
      <c r="J60" s="64">
        <f>J55+J56+J57+J58+J59</f>
        <v>0</v>
      </c>
      <c r="K60" s="64">
        <f>K55+K56+K57+K58</f>
        <v>0</v>
      </c>
      <c r="L60" s="64">
        <f>L55+L56+L57+L58</f>
        <v>0</v>
      </c>
      <c r="M60" s="64"/>
      <c r="N60" s="64">
        <f aca="true" t="shared" si="22" ref="N60:S60">N55+N56+N57+N58</f>
        <v>0</v>
      </c>
      <c r="O60" s="64">
        <f t="shared" si="22"/>
        <v>0</v>
      </c>
      <c r="P60" s="64">
        <f t="shared" si="22"/>
        <v>0</v>
      </c>
      <c r="Q60" s="64">
        <f t="shared" si="22"/>
        <v>0</v>
      </c>
      <c r="R60" s="64">
        <f t="shared" si="22"/>
        <v>0</v>
      </c>
      <c r="S60" s="64">
        <f t="shared" si="22"/>
        <v>0</v>
      </c>
      <c r="T60" s="64">
        <f>T55+T56+T57+T58+T59</f>
        <v>0</v>
      </c>
      <c r="U60" s="65">
        <f>U55+U56+U57+U58+U59</f>
        <v>0</v>
      </c>
    </row>
    <row r="61" spans="2:21" ht="15" customHeight="1" thickBot="1">
      <c r="B61" s="166" t="s">
        <v>11</v>
      </c>
      <c r="C61" s="359"/>
      <c r="D61" s="167" t="s">
        <v>12</v>
      </c>
      <c r="E61" s="168">
        <f>E53+E60</f>
        <v>0</v>
      </c>
      <c r="F61" s="168">
        <f aca="true" t="shared" si="23" ref="F61:L61">F53+F60</f>
        <v>0</v>
      </c>
      <c r="G61" s="168">
        <f t="shared" si="23"/>
        <v>0</v>
      </c>
      <c r="H61" s="168">
        <f t="shared" si="23"/>
        <v>0</v>
      </c>
      <c r="I61" s="168">
        <f t="shared" si="23"/>
        <v>0</v>
      </c>
      <c r="J61" s="168">
        <f t="shared" si="23"/>
        <v>0</v>
      </c>
      <c r="K61" s="168">
        <f t="shared" si="23"/>
        <v>0</v>
      </c>
      <c r="L61" s="168">
        <f t="shared" si="23"/>
        <v>0</v>
      </c>
      <c r="M61" s="168"/>
      <c r="N61" s="168">
        <f aca="true" t="shared" si="24" ref="N61:U61">N53+N60</f>
        <v>0</v>
      </c>
      <c r="O61" s="168">
        <f t="shared" si="24"/>
        <v>0</v>
      </c>
      <c r="P61" s="168">
        <f t="shared" si="24"/>
        <v>0</v>
      </c>
      <c r="Q61" s="168">
        <f t="shared" si="24"/>
        <v>0</v>
      </c>
      <c r="R61" s="168">
        <f t="shared" si="24"/>
        <v>0</v>
      </c>
      <c r="S61" s="168">
        <f t="shared" si="24"/>
        <v>0</v>
      </c>
      <c r="T61" s="168">
        <f t="shared" si="24"/>
        <v>0</v>
      </c>
      <c r="U61" s="169">
        <f t="shared" si="24"/>
        <v>0</v>
      </c>
    </row>
    <row r="62" spans="2:21" ht="15" customHeight="1" thickTop="1">
      <c r="B62" s="513" t="s">
        <v>508</v>
      </c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</row>
    <row r="63" spans="11:29" ht="15" customHeight="1"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1:29" ht="15" customHeight="1" thickBot="1"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2:29" ht="15" customHeight="1" thickBot="1" thickTop="1">
      <c r="B65" s="515" t="s">
        <v>248</v>
      </c>
      <c r="C65" s="516"/>
      <c r="D65" s="517"/>
      <c r="E65" s="170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6:29" ht="15" customHeight="1" thickTop="1"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6:29" ht="15" customHeight="1" thickBot="1"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2:29" ht="15" customHeight="1" thickBot="1" thickTop="1">
      <c r="B68" s="506" t="s">
        <v>249</v>
      </c>
      <c r="C68" s="507"/>
      <c r="D68" s="508"/>
      <c r="E68" s="170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6:29" ht="15" customHeight="1" thickTop="1"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6:29" ht="15" customHeight="1"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6:29" ht="15" customHeight="1"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6:29" ht="15" customHeight="1"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6:29" ht="15" customHeight="1"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6:29" ht="15" customHeight="1"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6:29" ht="15" customHeight="1"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6:29" ht="15" customHeight="1"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spans="6:29" ht="15" customHeight="1"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spans="6:29" ht="15" customHeight="1"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6:29" ht="15" customHeight="1"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6:29" ht="15" customHeight="1"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6:29" ht="15" customHeight="1"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6:29" ht="15" customHeight="1"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6:29" ht="15" customHeight="1"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6:29" ht="15" customHeight="1"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6:29" ht="15" customHeight="1"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6:29" ht="15" customHeight="1">
      <c r="F86" s="63"/>
      <c r="G86" s="63"/>
      <c r="H86" s="63"/>
      <c r="I86" s="63"/>
      <c r="J86" s="63"/>
      <c r="K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6:29" ht="15" customHeight="1">
      <c r="F87" s="63"/>
      <c r="G87" s="63"/>
      <c r="H87" s="63"/>
      <c r="I87" s="63"/>
      <c r="J87" s="63"/>
      <c r="K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6:29" ht="15" customHeight="1">
      <c r="F88" s="63"/>
      <c r="G88" s="63"/>
      <c r="H88" s="63"/>
      <c r="I88" s="63"/>
      <c r="J88" s="63"/>
      <c r="K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6:29" ht="15" customHeight="1">
      <c r="F89" s="63"/>
      <c r="G89" s="63"/>
      <c r="H89" s="63"/>
      <c r="I89" s="63"/>
      <c r="J89" s="63"/>
      <c r="K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18:29" ht="15" customHeight="1"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18:29" ht="15" customHeight="1"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spans="18:29" ht="15" customHeight="1"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18:29" ht="15" customHeight="1"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spans="18:29" ht="15" customHeight="1"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spans="18:29" ht="15" customHeight="1"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spans="18:29" ht="15" customHeight="1"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18:29" ht="15" customHeight="1"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8:29" ht="15" customHeight="1"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8:29" ht="15" customHeight="1"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spans="18:29" ht="15" customHeight="1"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8:29" ht="15" customHeight="1"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8:29" ht="15" customHeight="1"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8:29" ht="15" customHeight="1"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8:29" ht="15" customHeight="1"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8:29" ht="15" customHeight="1"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8:29" ht="15" customHeight="1"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8:29" ht="15" customHeight="1"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8:29" ht="15" customHeight="1"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8:29" ht="15" customHeight="1"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8:29" ht="15" customHeight="1"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8:29" ht="15" customHeight="1"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8:29" ht="15" customHeight="1"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8:29" ht="15" customHeight="1"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8:29" ht="15" customHeight="1"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8:29" ht="15" customHeight="1"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8:29" ht="15" customHeight="1"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8:29" ht="15" customHeight="1"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8:29" ht="15" customHeight="1"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8:29" ht="15" customHeight="1"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8:29" ht="15" customHeight="1"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8:29" ht="15" customHeight="1"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8:29" ht="15" customHeight="1"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8:29" ht="15" customHeight="1"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8:29" ht="15" customHeight="1"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8:29" ht="15" customHeight="1"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18:29" ht="15" customHeight="1"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8:29" ht="15" customHeight="1"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8:29" ht="15" customHeight="1"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8:29" ht="15" customHeight="1"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</sheetData>
  <sheetProtection/>
  <mergeCells count="25">
    <mergeCell ref="Q9:R9"/>
    <mergeCell ref="K10:K14"/>
    <mergeCell ref="E10:E15"/>
    <mergeCell ref="F10:F15"/>
    <mergeCell ref="N10:N14"/>
    <mergeCell ref="P10:P14"/>
    <mergeCell ref="T10:T14"/>
    <mergeCell ref="R10:R14"/>
    <mergeCell ref="S10:S14"/>
    <mergeCell ref="C10:C15"/>
    <mergeCell ref="B65:D65"/>
    <mergeCell ref="G10:G14"/>
    <mergeCell ref="H10:H14"/>
    <mergeCell ref="B10:B15"/>
    <mergeCell ref="D10:D15"/>
    <mergeCell ref="B68:D68"/>
    <mergeCell ref="B8:U8"/>
    <mergeCell ref="I10:I14"/>
    <mergeCell ref="Q10:Q14"/>
    <mergeCell ref="J10:J14"/>
    <mergeCell ref="L10:L14"/>
    <mergeCell ref="M10:M14"/>
    <mergeCell ref="U10:U14"/>
    <mergeCell ref="O10:O14"/>
    <mergeCell ref="B62:U62"/>
  </mergeCells>
  <printOptions horizontalCentered="1" verticalCentered="1"/>
  <pageMargins left="0.17" right="0.17" top="0.92" bottom="0.21" header="0.17" footer="0.17"/>
  <pageSetup fitToHeight="1" fitToWidth="1" horizontalDpi="600" verticalDpi="600" orientation="landscape" scale="28" r:id="rId1"/>
  <headerFooter alignWithMargins="0">
    <oddFooter>&amp;R&amp;"Arial Narrow,Regular"Страна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72" customWidth="1"/>
    <col min="2" max="2" width="9.140625" style="172" customWidth="1"/>
    <col min="3" max="3" width="86.8515625" style="172" customWidth="1"/>
    <col min="4" max="4" width="13.7109375" style="172" customWidth="1"/>
    <col min="5" max="16384" width="9.140625" style="172" customWidth="1"/>
  </cols>
  <sheetData>
    <row r="1" ht="15" customHeight="1">
      <c r="B1" s="171" t="s">
        <v>117</v>
      </c>
    </row>
    <row r="3" ht="15" customHeight="1">
      <c r="B3" s="173" t="str">
        <f>+CONCATENATE('Naslovna strana'!$B$14," ",'Naslovna strana'!$E$14)</f>
        <v>Назив енергетског субјекта: </v>
      </c>
    </row>
    <row r="4" ht="15" customHeight="1">
      <c r="B4" s="171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</row>
    <row r="5" ht="15" customHeight="1">
      <c r="B5" s="171" t="str">
        <f>+CONCATENATE('Naslovna strana'!$B$28," ",'Naslovna strana'!$E$28)</f>
        <v>Датум обраде: </v>
      </c>
    </row>
    <row r="8" spans="2:4" ht="15" customHeight="1">
      <c r="B8" s="523" t="s">
        <v>399</v>
      </c>
      <c r="C8" s="523"/>
      <c r="D8" s="523"/>
    </row>
    <row r="9" spans="2:4" ht="15" customHeight="1" thickBot="1">
      <c r="B9" s="174"/>
      <c r="C9" s="175"/>
      <c r="D9" s="176" t="s">
        <v>4</v>
      </c>
    </row>
    <row r="10" spans="2:4" ht="15" customHeight="1" thickTop="1">
      <c r="B10" s="524" t="s">
        <v>194</v>
      </c>
      <c r="C10" s="521" t="s">
        <v>49</v>
      </c>
      <c r="D10" s="437">
        <f>'Naslovna strana'!E18-1</f>
        <v>2014</v>
      </c>
    </row>
    <row r="11" spans="2:4" ht="15" customHeight="1">
      <c r="B11" s="525"/>
      <c r="C11" s="522"/>
      <c r="D11" s="177" t="s">
        <v>193</v>
      </c>
    </row>
    <row r="12" spans="2:4" ht="15" customHeight="1">
      <c r="B12" s="178" t="s">
        <v>18</v>
      </c>
      <c r="C12" s="179" t="s">
        <v>226</v>
      </c>
      <c r="D12" s="180"/>
    </row>
    <row r="13" spans="2:5" ht="15" customHeight="1">
      <c r="B13" s="181" t="s">
        <v>19</v>
      </c>
      <c r="C13" s="182" t="s">
        <v>227</v>
      </c>
      <c r="D13" s="183"/>
      <c r="E13" s="173"/>
    </row>
    <row r="14" spans="2:5" ht="42" customHeight="1">
      <c r="B14" s="184" t="s">
        <v>20</v>
      </c>
      <c r="C14" s="185" t="s">
        <v>228</v>
      </c>
      <c r="D14" s="186"/>
      <c r="E14" s="173"/>
    </row>
    <row r="15" spans="2:5" ht="15" customHeight="1">
      <c r="B15" s="187" t="s">
        <v>67</v>
      </c>
      <c r="C15" s="188" t="s">
        <v>229</v>
      </c>
      <c r="D15" s="189">
        <f>D12-D13-D14</f>
        <v>0</v>
      </c>
      <c r="E15" s="173"/>
    </row>
    <row r="16" spans="2:5" ht="15" customHeight="1">
      <c r="B16" s="187"/>
      <c r="C16" s="188"/>
      <c r="D16" s="190"/>
      <c r="E16" s="173"/>
    </row>
    <row r="17" spans="2:5" ht="15" customHeight="1">
      <c r="B17" s="187" t="s">
        <v>26</v>
      </c>
      <c r="C17" s="191" t="s">
        <v>230</v>
      </c>
      <c r="D17" s="192"/>
      <c r="E17" s="173"/>
    </row>
    <row r="18" spans="2:5" ht="15" customHeight="1">
      <c r="B18" s="187" t="s">
        <v>79</v>
      </c>
      <c r="C18" s="182" t="s">
        <v>231</v>
      </c>
      <c r="D18" s="192"/>
      <c r="E18" s="173"/>
    </row>
    <row r="19" spans="2:5" ht="42" customHeight="1">
      <c r="B19" s="187" t="s">
        <v>87</v>
      </c>
      <c r="C19" s="185" t="s">
        <v>232</v>
      </c>
      <c r="D19" s="192"/>
      <c r="E19" s="173"/>
    </row>
    <row r="20" spans="2:5" ht="15" customHeight="1">
      <c r="B20" s="187" t="s">
        <v>99</v>
      </c>
      <c r="C20" s="188" t="s">
        <v>233</v>
      </c>
      <c r="D20" s="189">
        <f>D17-D18-D19</f>
        <v>0</v>
      </c>
      <c r="E20" s="173"/>
    </row>
    <row r="21" spans="2:5" ht="15" customHeight="1">
      <c r="B21" s="193"/>
      <c r="C21" s="194"/>
      <c r="D21" s="195"/>
      <c r="E21" s="173"/>
    </row>
    <row r="22" spans="2:5" ht="15" customHeight="1" thickBot="1">
      <c r="B22" s="196" t="s">
        <v>148</v>
      </c>
      <c r="C22" s="197" t="s">
        <v>234</v>
      </c>
      <c r="D22" s="198">
        <f>(D15+D20)/2</f>
        <v>0</v>
      </c>
      <c r="E22" s="173"/>
    </row>
    <row r="23" ht="15" customHeight="1" thickTop="1"/>
    <row r="25" spans="2:4" ht="15" customHeight="1">
      <c r="B25" s="523" t="s">
        <v>400</v>
      </c>
      <c r="C25" s="523"/>
      <c r="D25" s="523"/>
    </row>
    <row r="26" spans="2:4" ht="15" customHeight="1" thickBot="1">
      <c r="B26" s="174"/>
      <c r="C26" s="175"/>
      <c r="D26" s="176" t="s">
        <v>4</v>
      </c>
    </row>
    <row r="27" spans="2:4" ht="15" customHeight="1" thickTop="1">
      <c r="B27" s="524" t="s">
        <v>194</v>
      </c>
      <c r="C27" s="521" t="s">
        <v>49</v>
      </c>
      <c r="D27" s="437">
        <f>'Naslovna strana'!E18-2</f>
        <v>2013</v>
      </c>
    </row>
    <row r="28" spans="2:4" ht="15" customHeight="1">
      <c r="B28" s="525"/>
      <c r="C28" s="522"/>
      <c r="D28" s="177" t="s">
        <v>193</v>
      </c>
    </row>
    <row r="29" spans="2:4" ht="15" customHeight="1">
      <c r="B29" s="178" t="s">
        <v>18</v>
      </c>
      <c r="C29" s="179" t="s">
        <v>226</v>
      </c>
      <c r="D29" s="180"/>
    </row>
    <row r="30" spans="2:5" ht="15" customHeight="1">
      <c r="B30" s="181" t="s">
        <v>19</v>
      </c>
      <c r="C30" s="182" t="s">
        <v>227</v>
      </c>
      <c r="D30" s="183"/>
      <c r="E30" s="173"/>
    </row>
    <row r="31" spans="2:5" ht="42" customHeight="1">
      <c r="B31" s="184" t="s">
        <v>20</v>
      </c>
      <c r="C31" s="185" t="s">
        <v>228</v>
      </c>
      <c r="D31" s="186"/>
      <c r="E31" s="173"/>
    </row>
    <row r="32" spans="2:5" ht="15" customHeight="1">
      <c r="B32" s="187" t="s">
        <v>67</v>
      </c>
      <c r="C32" s="188" t="s">
        <v>229</v>
      </c>
      <c r="D32" s="189">
        <f>D29-D30-D31</f>
        <v>0</v>
      </c>
      <c r="E32" s="173"/>
    </row>
    <row r="33" spans="2:5" ht="15" customHeight="1">
      <c r="B33" s="187"/>
      <c r="C33" s="188"/>
      <c r="D33" s="190"/>
      <c r="E33" s="173"/>
    </row>
    <row r="34" spans="2:5" ht="15" customHeight="1">
      <c r="B34" s="187" t="s">
        <v>26</v>
      </c>
      <c r="C34" s="191" t="s">
        <v>230</v>
      </c>
      <c r="D34" s="192"/>
      <c r="E34" s="173"/>
    </row>
    <row r="35" spans="2:5" ht="15" customHeight="1">
      <c r="B35" s="187" t="s">
        <v>79</v>
      </c>
      <c r="C35" s="182" t="s">
        <v>231</v>
      </c>
      <c r="D35" s="192"/>
      <c r="E35" s="173"/>
    </row>
    <row r="36" spans="2:5" ht="42" customHeight="1">
      <c r="B36" s="187" t="s">
        <v>87</v>
      </c>
      <c r="C36" s="185" t="s">
        <v>232</v>
      </c>
      <c r="D36" s="192"/>
      <c r="E36" s="173"/>
    </row>
    <row r="37" spans="2:5" ht="15" customHeight="1">
      <c r="B37" s="187" t="s">
        <v>99</v>
      </c>
      <c r="C37" s="188" t="s">
        <v>233</v>
      </c>
      <c r="D37" s="189">
        <f>D34-D35-D36</f>
        <v>0</v>
      </c>
      <c r="E37" s="173"/>
    </row>
    <row r="38" spans="2:5" ht="15" customHeight="1">
      <c r="B38" s="193"/>
      <c r="C38" s="194"/>
      <c r="D38" s="195"/>
      <c r="E38" s="173"/>
    </row>
    <row r="39" spans="2:5" ht="15" customHeight="1" thickBot="1">
      <c r="B39" s="196" t="s">
        <v>148</v>
      </c>
      <c r="C39" s="197" t="s">
        <v>234</v>
      </c>
      <c r="D39" s="198">
        <f>(D32+D37)/2</f>
        <v>0</v>
      </c>
      <c r="E39" s="173"/>
    </row>
    <row r="40" ht="15" customHeight="1" thickTop="1"/>
  </sheetData>
  <sheetProtection/>
  <mergeCells count="6">
    <mergeCell ref="C27:C28"/>
    <mergeCell ref="B8:D8"/>
    <mergeCell ref="B10:B11"/>
    <mergeCell ref="C10:C11"/>
    <mergeCell ref="B25:D25"/>
    <mergeCell ref="B27:B28"/>
  </mergeCells>
  <printOptions horizontalCentered="1"/>
  <pageMargins left="0.25" right="0.25" top="1.49" bottom="0.75" header="0.3" footer="0.3"/>
  <pageSetup fitToHeight="1" fitToWidth="1" horizontalDpi="600" verticalDpi="600" orientation="portrait" paperSize="9" scale="92" r:id="rId1"/>
  <headerFooter alignWithMargins="0">
    <oddFooter>&amp;R&amp;"Arial Narrow,Regular"Страна 1 од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85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115" customWidth="1"/>
    <col min="3" max="3" width="56.421875" style="2" customWidth="1"/>
    <col min="4" max="5" width="16.7109375" style="2" customWidth="1"/>
    <col min="6" max="6" width="16.7109375" style="9" customWidth="1"/>
    <col min="7" max="16384" width="8.8515625" style="9" customWidth="1"/>
  </cols>
  <sheetData>
    <row r="1" spans="2:64" ht="15" customHeight="1">
      <c r="B1" s="15" t="s">
        <v>117</v>
      </c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2:64" ht="15" customHeight="1">
      <c r="B2" s="9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9"/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55" t="str">
        <f>+CONCATENATE('Naslovna strana'!$B$28," ",'Naslovna strana'!$E$28)</f>
        <v>Датум обраде: </v>
      </c>
      <c r="C5" s="9"/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3:5" ht="15" customHeight="1">
      <c r="C6" s="1"/>
      <c r="D6" s="9"/>
      <c r="E6" s="9"/>
    </row>
    <row r="7" spans="3:5" ht="15" customHeight="1">
      <c r="C7" s="1"/>
      <c r="D7" s="9"/>
      <c r="E7" s="9"/>
    </row>
    <row r="8" spans="2:6" s="13" customFormat="1" ht="15" customHeight="1">
      <c r="B8" s="497" t="s">
        <v>401</v>
      </c>
      <c r="C8" s="497"/>
      <c r="D8" s="497"/>
      <c r="E8" s="497"/>
      <c r="F8" s="497"/>
    </row>
    <row r="9" spans="2:6" s="13" customFormat="1" ht="15" customHeight="1" thickBot="1">
      <c r="B9" s="67"/>
      <c r="C9" s="199"/>
      <c r="D9" s="200"/>
      <c r="E9" s="200"/>
      <c r="F9" s="200" t="s">
        <v>4</v>
      </c>
    </row>
    <row r="10" spans="2:6" s="13" customFormat="1" ht="15" customHeight="1" thickTop="1">
      <c r="B10" s="498" t="s">
        <v>194</v>
      </c>
      <c r="C10" s="502" t="s">
        <v>49</v>
      </c>
      <c r="D10" s="424">
        <f>'Naslovna strana'!E18-2</f>
        <v>2013</v>
      </c>
      <c r="E10" s="424">
        <f>'Naslovna strana'!E18-1</f>
        <v>2014</v>
      </c>
      <c r="F10" s="526">
        <f>'Naslovna strana'!E18</f>
        <v>2015</v>
      </c>
    </row>
    <row r="11" spans="2:6" s="13" customFormat="1" ht="15" customHeight="1">
      <c r="B11" s="499"/>
      <c r="C11" s="503"/>
      <c r="D11" s="438" t="s">
        <v>193</v>
      </c>
      <c r="E11" s="423" t="s">
        <v>193</v>
      </c>
      <c r="F11" s="527"/>
    </row>
    <row r="12" spans="2:7" s="13" customFormat="1" ht="15" customHeight="1">
      <c r="B12" s="366" t="s">
        <v>18</v>
      </c>
      <c r="C12" s="367" t="s">
        <v>203</v>
      </c>
      <c r="D12" s="368"/>
      <c r="E12" s="368"/>
      <c r="F12" s="118"/>
      <c r="G12" s="204"/>
    </row>
    <row r="13" spans="2:7" s="13" customFormat="1" ht="15" customHeight="1">
      <c r="B13" s="205" t="s">
        <v>19</v>
      </c>
      <c r="C13" s="206" t="s">
        <v>418</v>
      </c>
      <c r="D13" s="207"/>
      <c r="E13" s="207"/>
      <c r="F13" s="119"/>
      <c r="G13" s="204"/>
    </row>
    <row r="14" spans="2:7" s="13" customFormat="1" ht="30" customHeight="1">
      <c r="B14" s="205" t="s">
        <v>20</v>
      </c>
      <c r="C14" s="206" t="s">
        <v>271</v>
      </c>
      <c r="D14" s="207"/>
      <c r="E14" s="207"/>
      <c r="F14" s="119"/>
      <c r="G14" s="204"/>
    </row>
    <row r="15" spans="2:7" s="13" customFormat="1" ht="15" customHeight="1">
      <c r="B15" s="205" t="s">
        <v>67</v>
      </c>
      <c r="C15" s="206" t="s">
        <v>270</v>
      </c>
      <c r="D15" s="207"/>
      <c r="E15" s="207"/>
      <c r="F15" s="119"/>
      <c r="G15" s="204"/>
    </row>
    <row r="16" spans="2:7" s="13" customFormat="1" ht="15" customHeight="1">
      <c r="B16" s="205" t="s">
        <v>26</v>
      </c>
      <c r="C16" s="206" t="s">
        <v>269</v>
      </c>
      <c r="D16" s="207"/>
      <c r="E16" s="207"/>
      <c r="F16" s="119"/>
      <c r="G16" s="204"/>
    </row>
    <row r="17" spans="2:7" s="13" customFormat="1" ht="15" customHeight="1">
      <c r="B17" s="208" t="s">
        <v>79</v>
      </c>
      <c r="C17" s="206" t="s">
        <v>434</v>
      </c>
      <c r="D17" s="376">
        <f>IF('7. Gubici u sistemu'!E14&gt;0,0,('7. Gubici u sistemu'!E14*-1))</f>
        <v>0</v>
      </c>
      <c r="E17" s="376">
        <f>IF('7. Gubici u sistemu'!F14&gt;0,0,('7. Gubici u sistemu'!F14*-1))</f>
        <v>0</v>
      </c>
      <c r="F17" s="148">
        <v>0</v>
      </c>
      <c r="G17" s="204"/>
    </row>
    <row r="18" spans="2:7" s="13" customFormat="1" ht="15" customHeight="1">
      <c r="B18" s="208" t="s">
        <v>87</v>
      </c>
      <c r="C18" s="209" t="s">
        <v>42</v>
      </c>
      <c r="D18" s="207"/>
      <c r="E18" s="207"/>
      <c r="F18" s="119"/>
      <c r="G18" s="204"/>
    </row>
    <row r="19" spans="2:7" s="13" customFormat="1" ht="15" customHeight="1" thickBot="1">
      <c r="B19" s="325" t="s">
        <v>99</v>
      </c>
      <c r="C19" s="324" t="s">
        <v>416</v>
      </c>
      <c r="D19" s="326">
        <f>D12+D13+D14+D15+D16+D17+D18</f>
        <v>0</v>
      </c>
      <c r="E19" s="326">
        <f>E12+E13+E14+E15+E16+E17+E18</f>
        <v>0</v>
      </c>
      <c r="F19" s="377">
        <f>F12+F13+F14+F15+F16+F17+F18</f>
        <v>0</v>
      </c>
      <c r="G19" s="204"/>
    </row>
    <row r="20" spans="2:6" s="13" customFormat="1" ht="15" customHeight="1" thickTop="1">
      <c r="B20" s="67"/>
      <c r="C20" s="204"/>
      <c r="D20" s="210"/>
      <c r="E20" s="210"/>
      <c r="F20" s="204"/>
    </row>
    <row r="21" spans="2:5" s="13" customFormat="1" ht="15" customHeight="1">
      <c r="B21" s="67"/>
      <c r="C21" s="211"/>
      <c r="D21" s="212"/>
      <c r="E21" s="213"/>
    </row>
    <row r="22" spans="3:5" ht="15" customHeight="1">
      <c r="C22" s="9"/>
      <c r="D22" s="9"/>
      <c r="E22" s="9"/>
    </row>
    <row r="23" spans="3:5" ht="15" customHeight="1">
      <c r="C23" s="9"/>
      <c r="D23" s="9"/>
      <c r="E23" s="9"/>
    </row>
    <row r="24" spans="3:5" ht="15" customHeight="1">
      <c r="C24" s="9"/>
      <c r="D24" s="9"/>
      <c r="E24" s="9"/>
    </row>
    <row r="25" spans="3:5" ht="15" customHeight="1">
      <c r="C25" s="9"/>
      <c r="D25" s="9"/>
      <c r="E25" s="9"/>
    </row>
    <row r="26" spans="3:5" ht="15" customHeight="1">
      <c r="C26" s="9"/>
      <c r="D26" s="9"/>
      <c r="E26" s="9"/>
    </row>
    <row r="27" spans="3:5" ht="15" customHeight="1">
      <c r="C27" s="9"/>
      <c r="D27" s="9"/>
      <c r="E27" s="9"/>
    </row>
    <row r="28" spans="3:5" ht="15" customHeight="1">
      <c r="C28" s="9"/>
      <c r="D28" s="9"/>
      <c r="E28" s="9"/>
    </row>
    <row r="29" spans="3:5" ht="15" customHeight="1">
      <c r="C29" s="9"/>
      <c r="D29" s="9"/>
      <c r="E29" s="9"/>
    </row>
    <row r="30" spans="3:5" ht="15" customHeight="1">
      <c r="C30" s="9"/>
      <c r="D30" s="9"/>
      <c r="E30" s="9"/>
    </row>
    <row r="31" spans="3:5" ht="15" customHeight="1">
      <c r="C31" s="9"/>
      <c r="D31" s="9"/>
      <c r="E31" s="9"/>
    </row>
    <row r="32" spans="3:5" ht="15" customHeight="1">
      <c r="C32" s="9"/>
      <c r="D32" s="9"/>
      <c r="E32" s="9"/>
    </row>
    <row r="33" spans="3:5" ht="15" customHeight="1">
      <c r="C33" s="9"/>
      <c r="D33" s="9"/>
      <c r="E33" s="9"/>
    </row>
    <row r="34" spans="3:5" ht="15" customHeight="1">
      <c r="C34" s="9"/>
      <c r="D34" s="9"/>
      <c r="E34" s="9"/>
    </row>
    <row r="35" spans="3:5" ht="15" customHeight="1">
      <c r="C35" s="9"/>
      <c r="D35" s="9"/>
      <c r="E35" s="9"/>
    </row>
    <row r="36" spans="3:5" ht="15" customHeight="1">
      <c r="C36" s="9"/>
      <c r="D36" s="9"/>
      <c r="E36" s="9"/>
    </row>
    <row r="37" spans="3:5" ht="15" customHeight="1">
      <c r="C37" s="9"/>
      <c r="D37" s="9"/>
      <c r="E37" s="9"/>
    </row>
    <row r="38" spans="3:5" ht="15" customHeight="1">
      <c r="C38" s="9"/>
      <c r="D38" s="9"/>
      <c r="E38" s="9"/>
    </row>
    <row r="39" spans="3:5" ht="15" customHeight="1">
      <c r="C39" s="9"/>
      <c r="D39" s="9"/>
      <c r="E39" s="9"/>
    </row>
    <row r="40" spans="3:5" ht="15" customHeight="1">
      <c r="C40" s="9"/>
      <c r="D40" s="9"/>
      <c r="E40" s="9"/>
    </row>
    <row r="41" spans="3:5" ht="15" customHeight="1">
      <c r="C41" s="9"/>
      <c r="D41" s="9"/>
      <c r="E41" s="9"/>
    </row>
    <row r="42" spans="3:5" ht="15" customHeight="1">
      <c r="C42" s="9"/>
      <c r="D42" s="9"/>
      <c r="E42" s="9"/>
    </row>
    <row r="43" spans="3:5" ht="15" customHeight="1">
      <c r="C43" s="9"/>
      <c r="D43" s="9"/>
      <c r="E43" s="9"/>
    </row>
    <row r="44" spans="3:5" ht="15" customHeight="1">
      <c r="C44" s="9"/>
      <c r="D44" s="9"/>
      <c r="E44" s="9"/>
    </row>
    <row r="45" spans="3:5" ht="15" customHeight="1">
      <c r="C45" s="9"/>
      <c r="D45" s="9"/>
      <c r="E45" s="9"/>
    </row>
    <row r="46" spans="3:5" ht="15" customHeight="1">
      <c r="C46" s="9"/>
      <c r="D46" s="9"/>
      <c r="E46" s="9"/>
    </row>
    <row r="47" spans="3:5" ht="15" customHeight="1">
      <c r="C47" s="9"/>
      <c r="D47" s="9"/>
      <c r="E47" s="9"/>
    </row>
    <row r="48" spans="3:5" ht="15" customHeight="1">
      <c r="C48" s="9"/>
      <c r="D48" s="9"/>
      <c r="E48" s="9"/>
    </row>
    <row r="49" spans="3:5" ht="15" customHeight="1">
      <c r="C49" s="9"/>
      <c r="D49" s="9"/>
      <c r="E49" s="9"/>
    </row>
    <row r="50" spans="3:5" ht="15" customHeight="1">
      <c r="C50" s="9"/>
      <c r="D50" s="9"/>
      <c r="E50" s="9"/>
    </row>
    <row r="51" spans="3:5" ht="15" customHeight="1">
      <c r="C51" s="9"/>
      <c r="D51" s="9"/>
      <c r="E51" s="9"/>
    </row>
    <row r="52" spans="3:5" ht="15" customHeight="1">
      <c r="C52" s="9"/>
      <c r="D52" s="9"/>
      <c r="E52" s="9"/>
    </row>
    <row r="53" spans="3:5" ht="15" customHeight="1">
      <c r="C53" s="9"/>
      <c r="D53" s="9"/>
      <c r="E53" s="9"/>
    </row>
    <row r="54" spans="3:5" ht="15" customHeight="1">
      <c r="C54" s="9"/>
      <c r="D54" s="9"/>
      <c r="E54" s="9"/>
    </row>
    <row r="55" spans="3:5" ht="15" customHeight="1">
      <c r="C55" s="9"/>
      <c r="D55" s="9"/>
      <c r="E55" s="9"/>
    </row>
    <row r="56" spans="3:5" ht="15" customHeight="1">
      <c r="C56" s="9"/>
      <c r="D56" s="9"/>
      <c r="E56" s="9"/>
    </row>
    <row r="57" spans="3:5" ht="15" customHeight="1">
      <c r="C57" s="9"/>
      <c r="D57" s="9"/>
      <c r="E57" s="9"/>
    </row>
    <row r="58" spans="3:5" ht="15" customHeight="1">
      <c r="C58" s="9"/>
      <c r="D58" s="9"/>
      <c r="E58" s="9"/>
    </row>
    <row r="59" spans="3:5" ht="15" customHeight="1">
      <c r="C59" s="9"/>
      <c r="D59" s="9"/>
      <c r="E59" s="9"/>
    </row>
    <row r="60" spans="3:5" ht="15" customHeight="1">
      <c r="C60" s="9"/>
      <c r="D60" s="9"/>
      <c r="E60" s="9"/>
    </row>
    <row r="61" spans="3:5" ht="15" customHeight="1">
      <c r="C61" s="9"/>
      <c r="D61" s="9"/>
      <c r="E61" s="9"/>
    </row>
    <row r="62" spans="3:5" ht="15" customHeight="1">
      <c r="C62" s="9"/>
      <c r="D62" s="9"/>
      <c r="E62" s="9"/>
    </row>
    <row r="63" spans="3:5" ht="15" customHeight="1">
      <c r="C63" s="9"/>
      <c r="D63" s="9"/>
      <c r="E63" s="9"/>
    </row>
    <row r="64" spans="3:5" ht="15" customHeight="1">
      <c r="C64" s="9"/>
      <c r="D64" s="9"/>
      <c r="E64" s="9"/>
    </row>
    <row r="65" spans="3:5" ht="15" customHeight="1">
      <c r="C65" s="9"/>
      <c r="D65" s="9"/>
      <c r="E65" s="9"/>
    </row>
    <row r="66" spans="3:5" ht="15" customHeight="1">
      <c r="C66" s="9"/>
      <c r="D66" s="9"/>
      <c r="E66" s="9"/>
    </row>
    <row r="67" spans="3:5" ht="15" customHeight="1">
      <c r="C67" s="9"/>
      <c r="D67" s="9"/>
      <c r="E67" s="9"/>
    </row>
    <row r="68" spans="3:5" ht="15" customHeight="1">
      <c r="C68" s="9"/>
      <c r="D68" s="9"/>
      <c r="E68" s="9"/>
    </row>
    <row r="69" spans="3:5" ht="15" customHeight="1">
      <c r="C69" s="9"/>
      <c r="D69" s="9"/>
      <c r="E69" s="9"/>
    </row>
    <row r="70" spans="3:5" ht="15" customHeight="1">
      <c r="C70" s="9"/>
      <c r="D70" s="9"/>
      <c r="E70" s="9"/>
    </row>
    <row r="71" spans="3:5" ht="15" customHeight="1">
      <c r="C71" s="9"/>
      <c r="D71" s="9"/>
      <c r="E71" s="9"/>
    </row>
    <row r="72" spans="3:5" ht="15" customHeight="1">
      <c r="C72" s="9"/>
      <c r="D72" s="9"/>
      <c r="E72" s="9"/>
    </row>
    <row r="73" spans="3:5" ht="15" customHeight="1">
      <c r="C73" s="9"/>
      <c r="D73" s="9"/>
      <c r="E73" s="9"/>
    </row>
    <row r="74" spans="3:5" ht="15" customHeight="1">
      <c r="C74" s="9"/>
      <c r="D74" s="9"/>
      <c r="E74" s="9"/>
    </row>
    <row r="75" spans="3:5" ht="15" customHeight="1">
      <c r="C75" s="9"/>
      <c r="D75" s="9"/>
      <c r="E75" s="9"/>
    </row>
    <row r="76" spans="3:5" ht="15" customHeight="1">
      <c r="C76" s="9"/>
      <c r="D76" s="9"/>
      <c r="E76" s="9"/>
    </row>
    <row r="77" spans="3:5" ht="15" customHeight="1">
      <c r="C77" s="9"/>
      <c r="D77" s="9"/>
      <c r="E77" s="9"/>
    </row>
    <row r="78" spans="3:5" ht="15" customHeight="1">
      <c r="C78" s="9"/>
      <c r="D78" s="9"/>
      <c r="E78" s="9"/>
    </row>
    <row r="79" spans="3:5" ht="15" customHeight="1">
      <c r="C79" s="9"/>
      <c r="D79" s="9"/>
      <c r="E79" s="9"/>
    </row>
    <row r="80" spans="3:5" ht="15" customHeight="1">
      <c r="C80" s="9"/>
      <c r="D80" s="9"/>
      <c r="E80" s="9"/>
    </row>
    <row r="81" spans="3:5" ht="15" customHeight="1">
      <c r="C81" s="9"/>
      <c r="D81" s="9"/>
      <c r="E81" s="9"/>
    </row>
    <row r="82" spans="3:5" ht="15" customHeight="1">
      <c r="C82" s="9"/>
      <c r="D82" s="9"/>
      <c r="E82" s="9"/>
    </row>
    <row r="83" spans="3:5" ht="15" customHeight="1">
      <c r="C83" s="9"/>
      <c r="D83" s="9"/>
      <c r="E83" s="9"/>
    </row>
    <row r="84" spans="3:5" ht="15" customHeight="1">
      <c r="C84" s="9"/>
      <c r="D84" s="9"/>
      <c r="E84" s="9"/>
    </row>
    <row r="85" spans="3:5" ht="15" customHeight="1">
      <c r="C85" s="9"/>
      <c r="D85" s="9"/>
      <c r="E85" s="9"/>
    </row>
    <row r="86" spans="3:5" ht="15" customHeight="1">
      <c r="C86" s="9"/>
      <c r="D86" s="9"/>
      <c r="E86" s="9"/>
    </row>
    <row r="87" spans="3:5" ht="15" customHeight="1">
      <c r="C87" s="9"/>
      <c r="D87" s="9"/>
      <c r="E87" s="9"/>
    </row>
    <row r="88" spans="3:5" ht="15" customHeight="1">
      <c r="C88" s="9"/>
      <c r="D88" s="9"/>
      <c r="E88" s="9"/>
    </row>
    <row r="89" spans="3:5" ht="15" customHeight="1">
      <c r="C89" s="9"/>
      <c r="D89" s="9"/>
      <c r="E89" s="9"/>
    </row>
    <row r="90" spans="3:5" ht="15" customHeight="1">
      <c r="C90" s="9"/>
      <c r="D90" s="9"/>
      <c r="E90" s="9"/>
    </row>
    <row r="91" spans="3:5" ht="15" customHeight="1">
      <c r="C91" s="9"/>
      <c r="D91" s="9"/>
      <c r="E91" s="9"/>
    </row>
    <row r="92" spans="3:5" ht="15" customHeight="1">
      <c r="C92" s="9"/>
      <c r="D92" s="9"/>
      <c r="E92" s="9"/>
    </row>
    <row r="93" spans="3:5" ht="15" customHeight="1">
      <c r="C93" s="9"/>
      <c r="D93" s="9"/>
      <c r="E93" s="9"/>
    </row>
    <row r="94" spans="3:5" ht="15" customHeight="1">
      <c r="C94" s="9"/>
      <c r="D94" s="9"/>
      <c r="E94" s="9"/>
    </row>
    <row r="95" spans="3:5" ht="15" customHeight="1">
      <c r="C95" s="9"/>
      <c r="D95" s="9"/>
      <c r="E95" s="9"/>
    </row>
    <row r="96" spans="3:5" ht="15" customHeight="1">
      <c r="C96" s="9"/>
      <c r="D96" s="9"/>
      <c r="E96" s="9"/>
    </row>
    <row r="97" spans="3:5" ht="15" customHeight="1">
      <c r="C97" s="9"/>
      <c r="D97" s="9"/>
      <c r="E97" s="9"/>
    </row>
    <row r="98" spans="3:5" ht="15" customHeight="1">
      <c r="C98" s="9"/>
      <c r="D98" s="9"/>
      <c r="E98" s="9"/>
    </row>
    <row r="99" spans="3:5" ht="15" customHeight="1">
      <c r="C99" s="9"/>
      <c r="D99" s="9"/>
      <c r="E99" s="9"/>
    </row>
    <row r="100" spans="3:5" ht="15" customHeight="1">
      <c r="C100" s="9"/>
      <c r="D100" s="9"/>
      <c r="E100" s="9"/>
    </row>
    <row r="101" spans="3:5" ht="15" customHeight="1">
      <c r="C101" s="9"/>
      <c r="D101" s="9"/>
      <c r="E101" s="9"/>
    </row>
    <row r="102" spans="3:5" ht="15" customHeight="1">
      <c r="C102" s="9"/>
      <c r="D102" s="9"/>
      <c r="E102" s="9"/>
    </row>
    <row r="103" spans="3:5" ht="15" customHeight="1">
      <c r="C103" s="9"/>
      <c r="D103" s="9"/>
      <c r="E103" s="9"/>
    </row>
    <row r="104" spans="3:5" ht="15" customHeight="1">
      <c r="C104" s="9"/>
      <c r="D104" s="9"/>
      <c r="E104" s="9"/>
    </row>
    <row r="105" spans="3:5" ht="15" customHeight="1">
      <c r="C105" s="9"/>
      <c r="D105" s="9"/>
      <c r="E105" s="9"/>
    </row>
    <row r="106" spans="3:5" ht="15" customHeight="1">
      <c r="C106" s="9"/>
      <c r="D106" s="9"/>
      <c r="E106" s="9"/>
    </row>
    <row r="107" spans="3:5" ht="15" customHeight="1">
      <c r="C107" s="9"/>
      <c r="D107" s="9"/>
      <c r="E107" s="9"/>
    </row>
    <row r="108" spans="3:5" ht="15" customHeight="1">
      <c r="C108" s="9"/>
      <c r="D108" s="9"/>
      <c r="E108" s="9"/>
    </row>
    <row r="109" spans="3:5" ht="15" customHeight="1">
      <c r="C109" s="9"/>
      <c r="D109" s="9"/>
      <c r="E109" s="9"/>
    </row>
    <row r="110" spans="3:5" ht="15" customHeight="1">
      <c r="C110" s="9"/>
      <c r="D110" s="9"/>
      <c r="E110" s="9"/>
    </row>
    <row r="111" spans="3:5" ht="15" customHeight="1">
      <c r="C111" s="9"/>
      <c r="D111" s="9"/>
      <c r="E111" s="9"/>
    </row>
    <row r="112" spans="3:5" ht="15" customHeight="1">
      <c r="C112" s="9"/>
      <c r="D112" s="9"/>
      <c r="E112" s="9"/>
    </row>
    <row r="113" spans="3:5" ht="15" customHeight="1">
      <c r="C113" s="9"/>
      <c r="D113" s="9"/>
      <c r="E113" s="9"/>
    </row>
    <row r="114" spans="3:5" ht="15" customHeight="1">
      <c r="C114" s="9"/>
      <c r="D114" s="9"/>
      <c r="E114" s="9"/>
    </row>
    <row r="115" spans="3:5" ht="15" customHeight="1">
      <c r="C115" s="9"/>
      <c r="D115" s="9"/>
      <c r="E115" s="9"/>
    </row>
    <row r="116" spans="3:5" ht="15" customHeight="1">
      <c r="C116" s="9"/>
      <c r="D116" s="9"/>
      <c r="E116" s="9"/>
    </row>
    <row r="117" spans="3:5" ht="15" customHeight="1">
      <c r="C117" s="9"/>
      <c r="D117" s="9"/>
      <c r="E117" s="9"/>
    </row>
    <row r="118" spans="3:5" ht="15" customHeight="1">
      <c r="C118" s="9"/>
      <c r="D118" s="9"/>
      <c r="E118" s="9"/>
    </row>
    <row r="119" spans="3:5" ht="15" customHeight="1">
      <c r="C119" s="9"/>
      <c r="D119" s="9"/>
      <c r="E119" s="9"/>
    </row>
    <row r="120" spans="3:5" ht="15" customHeight="1">
      <c r="C120" s="9"/>
      <c r="D120" s="9"/>
      <c r="E120" s="9"/>
    </row>
    <row r="121" spans="3:5" ht="15" customHeight="1">
      <c r="C121" s="9"/>
      <c r="D121" s="9"/>
      <c r="E121" s="9"/>
    </row>
    <row r="122" spans="3:5" ht="15" customHeight="1">
      <c r="C122" s="9"/>
      <c r="D122" s="9"/>
      <c r="E122" s="9"/>
    </row>
    <row r="123" spans="3:5" ht="15" customHeight="1">
      <c r="C123" s="9"/>
      <c r="D123" s="9"/>
      <c r="E123" s="9"/>
    </row>
    <row r="124" spans="3:5" ht="15" customHeight="1">
      <c r="C124" s="9"/>
      <c r="D124" s="9"/>
      <c r="E124" s="9"/>
    </row>
    <row r="125" spans="3:5" ht="15" customHeight="1">
      <c r="C125" s="9"/>
      <c r="D125" s="9"/>
      <c r="E125" s="9"/>
    </row>
    <row r="126" spans="3:5" ht="15" customHeight="1">
      <c r="C126" s="9"/>
      <c r="D126" s="9"/>
      <c r="E126" s="9"/>
    </row>
    <row r="127" spans="3:5" ht="15" customHeight="1">
      <c r="C127" s="9"/>
      <c r="D127" s="9"/>
      <c r="E127" s="9"/>
    </row>
    <row r="128" spans="3:5" ht="15" customHeight="1">
      <c r="C128" s="9"/>
      <c r="D128" s="9"/>
      <c r="E128" s="9"/>
    </row>
    <row r="129" spans="3:5" ht="15" customHeight="1">
      <c r="C129" s="9"/>
      <c r="D129" s="9"/>
      <c r="E129" s="9"/>
    </row>
    <row r="130" spans="3:5" ht="15" customHeight="1">
      <c r="C130" s="9"/>
      <c r="D130" s="9"/>
      <c r="E130" s="9"/>
    </row>
    <row r="131" spans="3:5" ht="15" customHeight="1">
      <c r="C131" s="9"/>
      <c r="D131" s="9"/>
      <c r="E131" s="9"/>
    </row>
    <row r="132" spans="3:5" ht="15" customHeight="1">
      <c r="C132" s="9"/>
      <c r="D132" s="9"/>
      <c r="E132" s="9"/>
    </row>
    <row r="133" spans="3:5" ht="15" customHeight="1">
      <c r="C133" s="9"/>
      <c r="D133" s="9"/>
      <c r="E133" s="9"/>
    </row>
    <row r="134" spans="3:5" ht="15" customHeight="1">
      <c r="C134" s="9"/>
      <c r="D134" s="9"/>
      <c r="E134" s="9"/>
    </row>
    <row r="135" spans="3:5" ht="15" customHeight="1">
      <c r="C135" s="9"/>
      <c r="D135" s="9"/>
      <c r="E135" s="9"/>
    </row>
    <row r="136" spans="3:5" ht="15" customHeight="1">
      <c r="C136" s="9"/>
      <c r="D136" s="9"/>
      <c r="E136" s="9"/>
    </row>
    <row r="137" spans="3:5" ht="15" customHeight="1">
      <c r="C137" s="9"/>
      <c r="D137" s="9"/>
      <c r="E137" s="9"/>
    </row>
    <row r="138" spans="3:5" ht="15" customHeight="1">
      <c r="C138" s="9"/>
      <c r="D138" s="9"/>
      <c r="E138" s="9"/>
    </row>
    <row r="139" spans="3:5" ht="15" customHeight="1">
      <c r="C139" s="9"/>
      <c r="D139" s="9"/>
      <c r="E139" s="9"/>
    </row>
    <row r="140" spans="3:5" ht="15" customHeight="1">
      <c r="C140" s="9"/>
      <c r="D140" s="9"/>
      <c r="E140" s="9"/>
    </row>
    <row r="141" spans="3:5" ht="15" customHeight="1">
      <c r="C141" s="9"/>
      <c r="D141" s="9"/>
      <c r="E141" s="9"/>
    </row>
    <row r="142" spans="3:5" ht="15" customHeight="1">
      <c r="C142" s="9"/>
      <c r="D142" s="9"/>
      <c r="E142" s="9"/>
    </row>
    <row r="143" spans="3:5" ht="15" customHeight="1">
      <c r="C143" s="9"/>
      <c r="D143" s="9"/>
      <c r="E143" s="9"/>
    </row>
    <row r="144" spans="3:5" ht="15" customHeight="1">
      <c r="C144" s="9"/>
      <c r="D144" s="9"/>
      <c r="E144" s="9"/>
    </row>
    <row r="145" spans="3:5" ht="15" customHeight="1">
      <c r="C145" s="9"/>
      <c r="D145" s="9"/>
      <c r="E145" s="9"/>
    </row>
    <row r="146" spans="3:5" ht="15" customHeight="1">
      <c r="C146" s="9"/>
      <c r="D146" s="9"/>
      <c r="E146" s="9"/>
    </row>
    <row r="147" spans="3:5" ht="15" customHeight="1">
      <c r="C147" s="9"/>
      <c r="D147" s="9"/>
      <c r="E147" s="9"/>
    </row>
    <row r="148" spans="3:5" ht="15" customHeight="1">
      <c r="C148" s="9"/>
      <c r="D148" s="9"/>
      <c r="E148" s="9"/>
    </row>
    <row r="149" spans="3:5" ht="15" customHeight="1">
      <c r="C149" s="9"/>
      <c r="D149" s="9"/>
      <c r="E149" s="9"/>
    </row>
    <row r="150" spans="3:5" ht="15" customHeight="1">
      <c r="C150" s="9"/>
      <c r="D150" s="9"/>
      <c r="E150" s="9"/>
    </row>
    <row r="151" spans="3:5" ht="15" customHeight="1">
      <c r="C151" s="9"/>
      <c r="D151" s="9"/>
      <c r="E151" s="9"/>
    </row>
    <row r="152" spans="3:5" ht="15" customHeight="1">
      <c r="C152" s="9"/>
      <c r="D152" s="9"/>
      <c r="E152" s="9"/>
    </row>
    <row r="153" spans="3:5" ht="15" customHeight="1">
      <c r="C153" s="9"/>
      <c r="D153" s="9"/>
      <c r="E153" s="9"/>
    </row>
    <row r="154" spans="3:5" ht="15" customHeight="1">
      <c r="C154" s="9"/>
      <c r="D154" s="9"/>
      <c r="E154" s="9"/>
    </row>
    <row r="155" spans="3:5" ht="15" customHeight="1">
      <c r="C155" s="9"/>
      <c r="D155" s="9"/>
      <c r="E155" s="9"/>
    </row>
    <row r="156" spans="3:5" ht="15" customHeight="1">
      <c r="C156" s="9"/>
      <c r="D156" s="9"/>
      <c r="E156" s="9"/>
    </row>
    <row r="157" spans="3:5" ht="15" customHeight="1">
      <c r="C157" s="9"/>
      <c r="D157" s="9"/>
      <c r="E157" s="9"/>
    </row>
    <row r="158" spans="3:5" ht="15" customHeight="1">
      <c r="C158" s="9"/>
      <c r="D158" s="9"/>
      <c r="E158" s="9"/>
    </row>
    <row r="159" spans="3:5" ht="15" customHeight="1">
      <c r="C159" s="9"/>
      <c r="D159" s="9"/>
      <c r="E159" s="9"/>
    </row>
    <row r="160" spans="3:5" ht="15" customHeight="1">
      <c r="C160" s="9"/>
      <c r="D160" s="9"/>
      <c r="E160" s="9"/>
    </row>
    <row r="161" spans="3:5" ht="15" customHeight="1">
      <c r="C161" s="9"/>
      <c r="D161" s="9"/>
      <c r="E161" s="9"/>
    </row>
    <row r="162" spans="3:5" ht="15" customHeight="1">
      <c r="C162" s="9"/>
      <c r="D162" s="9"/>
      <c r="E162" s="9"/>
    </row>
    <row r="163" spans="3:5" ht="15" customHeight="1">
      <c r="C163" s="9"/>
      <c r="D163" s="9"/>
      <c r="E163" s="9"/>
    </row>
    <row r="164" spans="3:5" ht="15" customHeight="1">
      <c r="C164" s="9"/>
      <c r="D164" s="9"/>
      <c r="E164" s="9"/>
    </row>
    <row r="165" spans="3:5" ht="15" customHeight="1">
      <c r="C165" s="9"/>
      <c r="D165" s="9"/>
      <c r="E165" s="9"/>
    </row>
    <row r="166" spans="3:5" ht="15" customHeight="1">
      <c r="C166" s="9"/>
      <c r="D166" s="9"/>
      <c r="E166" s="9"/>
    </row>
    <row r="167" spans="3:5" ht="15" customHeight="1">
      <c r="C167" s="9"/>
      <c r="D167" s="9"/>
      <c r="E167" s="9"/>
    </row>
    <row r="168" spans="3:5" ht="15" customHeight="1">
      <c r="C168" s="9"/>
      <c r="D168" s="9"/>
      <c r="E168" s="9"/>
    </row>
    <row r="169" spans="3:5" ht="15" customHeight="1">
      <c r="C169" s="9"/>
      <c r="D169" s="9"/>
      <c r="E169" s="9"/>
    </row>
    <row r="170" spans="3:5" ht="15" customHeight="1">
      <c r="C170" s="9"/>
      <c r="D170" s="9"/>
      <c r="E170" s="9"/>
    </row>
    <row r="171" spans="3:5" ht="15" customHeight="1">
      <c r="C171" s="9"/>
      <c r="D171" s="9"/>
      <c r="E171" s="9"/>
    </row>
    <row r="172" spans="3:5" ht="15" customHeight="1">
      <c r="C172" s="9"/>
      <c r="D172" s="9"/>
      <c r="E172" s="9"/>
    </row>
    <row r="173" spans="3:5" ht="15" customHeight="1">
      <c r="C173" s="9"/>
      <c r="D173" s="9"/>
      <c r="E173" s="9"/>
    </row>
    <row r="174" spans="3:5" ht="15" customHeight="1">
      <c r="C174" s="9"/>
      <c r="D174" s="9"/>
      <c r="E174" s="9"/>
    </row>
    <row r="175" spans="3:5" ht="15" customHeight="1">
      <c r="C175" s="9"/>
      <c r="D175" s="9"/>
      <c r="E175" s="9"/>
    </row>
    <row r="176" spans="3:5" ht="15" customHeight="1">
      <c r="C176" s="9"/>
      <c r="D176" s="9"/>
      <c r="E176" s="9"/>
    </row>
    <row r="177" spans="3:5" ht="15" customHeight="1">
      <c r="C177" s="9"/>
      <c r="D177" s="9"/>
      <c r="E177" s="9"/>
    </row>
    <row r="178" spans="3:5" ht="15" customHeight="1">
      <c r="C178" s="9"/>
      <c r="D178" s="9"/>
      <c r="E178" s="9"/>
    </row>
    <row r="179" spans="3:5" ht="15" customHeight="1">
      <c r="C179" s="9"/>
      <c r="D179" s="9"/>
      <c r="E179" s="9"/>
    </row>
    <row r="180" spans="3:5" ht="15" customHeight="1">
      <c r="C180" s="9"/>
      <c r="D180" s="9"/>
      <c r="E180" s="9"/>
    </row>
    <row r="181" spans="3:5" ht="15" customHeight="1">
      <c r="C181" s="9"/>
      <c r="D181" s="9"/>
      <c r="E181" s="9"/>
    </row>
    <row r="182" spans="3:5" ht="15" customHeight="1">
      <c r="C182" s="9"/>
      <c r="D182" s="9"/>
      <c r="E182" s="9"/>
    </row>
    <row r="183" spans="3:5" ht="15" customHeight="1">
      <c r="C183" s="9"/>
      <c r="D183" s="9"/>
      <c r="E183" s="9"/>
    </row>
    <row r="184" spans="3:5" ht="15" customHeight="1">
      <c r="C184" s="9"/>
      <c r="D184" s="9"/>
      <c r="E184" s="9"/>
    </row>
    <row r="185" spans="3:5" ht="15" customHeight="1">
      <c r="C185" s="9"/>
      <c r="D185" s="9"/>
      <c r="E185" s="9"/>
    </row>
  </sheetData>
  <sheetProtection/>
  <mergeCells count="4">
    <mergeCell ref="F10:F11"/>
    <mergeCell ref="B8:F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3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63" customWidth="1"/>
    <col min="2" max="2" width="9.140625" style="115" customWidth="1"/>
    <col min="3" max="3" width="56.421875" style="63" customWidth="1"/>
    <col min="4" max="16" width="12.7109375" style="63" customWidth="1"/>
    <col min="17" max="16384" width="8.8515625" style="63" customWidth="1"/>
  </cols>
  <sheetData>
    <row r="1" spans="2:63" ht="15" customHeight="1">
      <c r="B1" s="214" t="s">
        <v>117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</row>
    <row r="2" spans="2:63" ht="15" customHeight="1">
      <c r="B2" s="63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</row>
    <row r="3" spans="2:63" ht="15" customHeight="1">
      <c r="B3" s="215" t="str">
        <f>+CONCATENATE('Naslovna strana'!$B$14," ",'Naslovna strana'!$E$14)</f>
        <v>Назив енергетског субјекта: 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</row>
    <row r="4" spans="2:63" ht="15" customHeight="1">
      <c r="B4" s="214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</row>
    <row r="5" spans="2:63" ht="15" customHeight="1">
      <c r="B5" s="214" t="str">
        <f>+CONCATENATE('Naslovna strana'!$B$28," ",'Naslovna strana'!$E$28)</f>
        <v>Датум обраде: 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</row>
    <row r="6" spans="3:4" ht="15" customHeight="1">
      <c r="C6" s="215"/>
      <c r="D6" s="215"/>
    </row>
    <row r="7" spans="3:4" ht="15" customHeight="1">
      <c r="C7" s="215"/>
      <c r="D7" s="215"/>
    </row>
    <row r="8" spans="2:13" ht="15" customHeight="1">
      <c r="B8" s="497" t="s">
        <v>447</v>
      </c>
      <c r="C8" s="497"/>
      <c r="D8" s="497"/>
      <c r="E8" s="497"/>
      <c r="F8" s="497"/>
      <c r="G8" s="497"/>
      <c r="H8" s="497"/>
      <c r="I8" s="497"/>
      <c r="J8" s="497"/>
      <c r="K8" s="497"/>
      <c r="L8" s="432"/>
      <c r="M8" s="432"/>
    </row>
    <row r="9" spans="3:11" ht="15" customHeight="1" thickBot="1">
      <c r="C9" s="216"/>
      <c r="D9" s="216"/>
      <c r="K9" s="217" t="s">
        <v>4</v>
      </c>
    </row>
    <row r="10" spans="2:11" ht="15" customHeight="1" thickTop="1">
      <c r="B10" s="529" t="s">
        <v>194</v>
      </c>
      <c r="C10" s="531" t="s">
        <v>49</v>
      </c>
      <c r="D10" s="474" t="s">
        <v>274</v>
      </c>
      <c r="E10" s="218">
        <f>'Naslovna strana'!E18-2</f>
        <v>2013</v>
      </c>
      <c r="F10" s="218">
        <f>'Naslovna strana'!E18-1</f>
        <v>2014</v>
      </c>
      <c r="G10" s="533">
        <f>'Naslovna strana'!E18</f>
        <v>2015</v>
      </c>
      <c r="H10" s="538" t="s">
        <v>195</v>
      </c>
      <c r="I10" s="539"/>
      <c r="J10" s="539"/>
      <c r="K10" s="540"/>
    </row>
    <row r="11" spans="2:11" ht="15" customHeight="1">
      <c r="B11" s="530"/>
      <c r="C11" s="532"/>
      <c r="D11" s="520"/>
      <c r="E11" s="219" t="s">
        <v>193</v>
      </c>
      <c r="F11" s="219" t="s">
        <v>193</v>
      </c>
      <c r="G11" s="534"/>
      <c r="H11" s="541"/>
      <c r="I11" s="455"/>
      <c r="J11" s="455"/>
      <c r="K11" s="542"/>
    </row>
    <row r="12" spans="2:11" ht="30" customHeight="1">
      <c r="B12" s="220" t="s">
        <v>18</v>
      </c>
      <c r="C12" s="221" t="s">
        <v>362</v>
      </c>
      <c r="D12" s="222" t="s">
        <v>404</v>
      </c>
      <c r="E12" s="47">
        <f>P29</f>
        <v>0</v>
      </c>
      <c r="F12" s="47">
        <f>P20</f>
        <v>0</v>
      </c>
      <c r="G12" s="203"/>
      <c r="H12" s="535" t="s">
        <v>435</v>
      </c>
      <c r="I12" s="536"/>
      <c r="J12" s="536"/>
      <c r="K12" s="537"/>
    </row>
    <row r="13" spans="2:11" ht="30" customHeight="1">
      <c r="B13" s="223" t="s">
        <v>19</v>
      </c>
      <c r="C13" s="224" t="s">
        <v>301</v>
      </c>
      <c r="D13" s="225" t="s">
        <v>302</v>
      </c>
      <c r="E13" s="300">
        <f>IF(E12=0,0,E14/E12*1000)</f>
        <v>0</v>
      </c>
      <c r="F13" s="300">
        <f>IF(F12=0,0,F14/F12*1000)</f>
        <v>0</v>
      </c>
      <c r="G13" s="301"/>
      <c r="H13" s="543"/>
      <c r="I13" s="544"/>
      <c r="J13" s="544"/>
      <c r="K13" s="545"/>
    </row>
    <row r="14" spans="2:11" ht="15" customHeight="1" thickBot="1">
      <c r="B14" s="226" t="s">
        <v>20</v>
      </c>
      <c r="C14" s="227" t="s">
        <v>417</v>
      </c>
      <c r="D14" s="228" t="s">
        <v>275</v>
      </c>
      <c r="E14" s="229">
        <f>P34</f>
        <v>0</v>
      </c>
      <c r="F14" s="229">
        <f>P22</f>
        <v>0</v>
      </c>
      <c r="G14" s="229">
        <f>G12*G13/1000</f>
        <v>0</v>
      </c>
      <c r="H14" s="546"/>
      <c r="I14" s="547"/>
      <c r="J14" s="547"/>
      <c r="K14" s="548"/>
    </row>
    <row r="15" spans="3:5" ht="15" customHeight="1" thickTop="1">
      <c r="C15" s="215"/>
      <c r="D15" s="215"/>
      <c r="E15" s="215"/>
    </row>
    <row r="16" spans="3:4" ht="15" customHeight="1">
      <c r="C16" s="230"/>
      <c r="D16" s="230"/>
    </row>
    <row r="17" spans="2:16" ht="15" customHeight="1">
      <c r="B17" s="447" t="s">
        <v>448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</row>
    <row r="18" ht="15" customHeight="1" thickBot="1"/>
    <row r="19" spans="2:16" ht="26.25" thickTop="1">
      <c r="B19" s="238" t="s">
        <v>194</v>
      </c>
      <c r="C19" s="218" t="s">
        <v>49</v>
      </c>
      <c r="D19" s="218" t="s">
        <v>251</v>
      </c>
      <c r="E19" s="218" t="s">
        <v>252</v>
      </c>
      <c r="F19" s="218" t="s">
        <v>103</v>
      </c>
      <c r="G19" s="218" t="s">
        <v>104</v>
      </c>
      <c r="H19" s="218" t="s">
        <v>105</v>
      </c>
      <c r="I19" s="218" t="s">
        <v>106</v>
      </c>
      <c r="J19" s="239" t="s">
        <v>107</v>
      </c>
      <c r="K19" s="239" t="s">
        <v>253</v>
      </c>
      <c r="L19" s="239" t="s">
        <v>254</v>
      </c>
      <c r="M19" s="239" t="s">
        <v>255</v>
      </c>
      <c r="N19" s="239" t="s">
        <v>256</v>
      </c>
      <c r="O19" s="239" t="s">
        <v>257</v>
      </c>
      <c r="P19" s="240">
        <f>'Naslovna strana'!E18-1</f>
        <v>2014</v>
      </c>
    </row>
    <row r="20" spans="2:16" ht="30" customHeight="1">
      <c r="B20" s="241" t="s">
        <v>18</v>
      </c>
      <c r="C20" s="221" t="s">
        <v>363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>
        <f>SUM(D20:O20)</f>
        <v>0</v>
      </c>
    </row>
    <row r="21" spans="2:16" ht="30" customHeight="1">
      <c r="B21" s="245" t="s">
        <v>19</v>
      </c>
      <c r="C21" s="224" t="s">
        <v>308</v>
      </c>
      <c r="D21" s="346">
        <v>38.48</v>
      </c>
      <c r="E21" s="346">
        <v>37.64</v>
      </c>
      <c r="F21" s="346">
        <v>37.44</v>
      </c>
      <c r="G21" s="346">
        <v>37.74</v>
      </c>
      <c r="H21" s="346">
        <v>38.28</v>
      </c>
      <c r="I21" s="346">
        <v>38.23</v>
      </c>
      <c r="J21" s="346">
        <v>39.18</v>
      </c>
      <c r="K21" s="346">
        <v>40.46</v>
      </c>
      <c r="L21" s="346">
        <v>42.25</v>
      </c>
      <c r="M21" s="346">
        <v>42.31</v>
      </c>
      <c r="N21" s="392"/>
      <c r="O21" s="392"/>
      <c r="P21" s="248"/>
    </row>
    <row r="22" spans="2:16" ht="15" customHeight="1" thickBot="1">
      <c r="B22" s="252" t="s">
        <v>20</v>
      </c>
      <c r="C22" s="253" t="s">
        <v>307</v>
      </c>
      <c r="D22" s="254">
        <f aca="true" t="shared" si="0" ref="D22:O22">D20*D21/1000</f>
        <v>0</v>
      </c>
      <c r="E22" s="254">
        <f t="shared" si="0"/>
        <v>0</v>
      </c>
      <c r="F22" s="254">
        <f t="shared" si="0"/>
        <v>0</v>
      </c>
      <c r="G22" s="254">
        <f t="shared" si="0"/>
        <v>0</v>
      </c>
      <c r="H22" s="254">
        <f t="shared" si="0"/>
        <v>0</v>
      </c>
      <c r="I22" s="254">
        <f t="shared" si="0"/>
        <v>0</v>
      </c>
      <c r="J22" s="254">
        <f t="shared" si="0"/>
        <v>0</v>
      </c>
      <c r="K22" s="254">
        <f t="shared" si="0"/>
        <v>0</v>
      </c>
      <c r="L22" s="254">
        <f t="shared" si="0"/>
        <v>0</v>
      </c>
      <c r="M22" s="254">
        <f t="shared" si="0"/>
        <v>0</v>
      </c>
      <c r="N22" s="254">
        <f t="shared" si="0"/>
        <v>0</v>
      </c>
      <c r="O22" s="254">
        <f t="shared" si="0"/>
        <v>0</v>
      </c>
      <c r="P22" s="255">
        <f>SUM(D22:O22)</f>
        <v>0</v>
      </c>
    </row>
    <row r="23" spans="2:18" ht="14.25" customHeight="1" thickTop="1">
      <c r="B23" s="528" t="s">
        <v>523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318"/>
      <c r="R23" s="318"/>
    </row>
    <row r="24" ht="15" customHeight="1"/>
    <row r="25" ht="15" customHeight="1">
      <c r="B25" s="314"/>
    </row>
    <row r="26" spans="2:16" ht="15" customHeight="1">
      <c r="B26" s="447" t="s">
        <v>449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</row>
    <row r="27" ht="15" customHeight="1" thickBot="1"/>
    <row r="28" spans="2:16" ht="26.25" thickTop="1">
      <c r="B28" s="238" t="s">
        <v>194</v>
      </c>
      <c r="C28" s="341" t="s">
        <v>49</v>
      </c>
      <c r="D28" s="341" t="s">
        <v>251</v>
      </c>
      <c r="E28" s="341" t="s">
        <v>252</v>
      </c>
      <c r="F28" s="341" t="s">
        <v>103</v>
      </c>
      <c r="G28" s="341" t="s">
        <v>104</v>
      </c>
      <c r="H28" s="341" t="s">
        <v>105</v>
      </c>
      <c r="I28" s="341" t="s">
        <v>106</v>
      </c>
      <c r="J28" s="239" t="s">
        <v>107</v>
      </c>
      <c r="K28" s="239" t="s">
        <v>253</v>
      </c>
      <c r="L28" s="239" t="s">
        <v>254</v>
      </c>
      <c r="M28" s="239" t="s">
        <v>255</v>
      </c>
      <c r="N28" s="239" t="s">
        <v>256</v>
      </c>
      <c r="O28" s="239" t="s">
        <v>257</v>
      </c>
      <c r="P28" s="340">
        <f>'Naslovna strana'!E18-2</f>
        <v>2013</v>
      </c>
    </row>
    <row r="29" spans="2:16" ht="30" customHeight="1">
      <c r="B29" s="241" t="s">
        <v>18</v>
      </c>
      <c r="C29" s="221" t="s">
        <v>363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>
        <f>SUM(D29:O29)</f>
        <v>0</v>
      </c>
    </row>
    <row r="30" spans="2:16" ht="30" customHeight="1">
      <c r="B30" s="343" t="s">
        <v>19</v>
      </c>
      <c r="C30" s="233" t="s">
        <v>436</v>
      </c>
      <c r="D30" s="344"/>
      <c r="E30" s="344"/>
      <c r="F30" s="344"/>
      <c r="G30" s="344"/>
      <c r="H30" s="344"/>
      <c r="I30" s="344"/>
      <c r="J30" s="344"/>
      <c r="K30" s="344"/>
      <c r="L30" s="379"/>
      <c r="M30" s="379"/>
      <c r="N30" s="379"/>
      <c r="O30" s="379"/>
      <c r="P30" s="345"/>
    </row>
    <row r="31" spans="2:16" ht="29.25" customHeight="1">
      <c r="B31" s="343" t="s">
        <v>20</v>
      </c>
      <c r="C31" s="233" t="s">
        <v>437</v>
      </c>
      <c r="D31" s="344"/>
      <c r="E31" s="344"/>
      <c r="F31" s="344"/>
      <c r="G31" s="344"/>
      <c r="H31" s="344"/>
      <c r="I31" s="344"/>
      <c r="J31" s="344"/>
      <c r="K31" s="344"/>
      <c r="L31" s="379"/>
      <c r="M31" s="379"/>
      <c r="N31" s="379"/>
      <c r="O31" s="379"/>
      <c r="P31" s="345"/>
    </row>
    <row r="32" spans="2:16" ht="15" customHeight="1">
      <c r="B32" s="343" t="s">
        <v>67</v>
      </c>
      <c r="C32" s="233" t="s">
        <v>438</v>
      </c>
      <c r="D32" s="344"/>
      <c r="E32" s="344"/>
      <c r="F32" s="344"/>
      <c r="G32" s="344"/>
      <c r="H32" s="344"/>
      <c r="I32" s="344"/>
      <c r="J32" s="344"/>
      <c r="K32" s="344"/>
      <c r="L32" s="379"/>
      <c r="M32" s="379"/>
      <c r="N32" s="379"/>
      <c r="O32" s="379"/>
      <c r="P32" s="345"/>
    </row>
    <row r="33" spans="2:16" ht="30" customHeight="1">
      <c r="B33" s="245" t="s">
        <v>26</v>
      </c>
      <c r="C33" s="224" t="s">
        <v>308</v>
      </c>
      <c r="D33" s="346">
        <f aca="true" t="shared" si="1" ref="D33:K33">IF(D30=0,0,(D31+D32)/D30)</f>
        <v>0</v>
      </c>
      <c r="E33" s="346">
        <f t="shared" si="1"/>
        <v>0</v>
      </c>
      <c r="F33" s="346">
        <f t="shared" si="1"/>
        <v>0</v>
      </c>
      <c r="G33" s="346">
        <f t="shared" si="1"/>
        <v>0</v>
      </c>
      <c r="H33" s="346">
        <f t="shared" si="1"/>
        <v>0</v>
      </c>
      <c r="I33" s="346">
        <f t="shared" si="1"/>
        <v>0</v>
      </c>
      <c r="J33" s="346">
        <f t="shared" si="1"/>
        <v>0</v>
      </c>
      <c r="K33" s="346">
        <f t="shared" si="1"/>
        <v>0</v>
      </c>
      <c r="L33" s="346">
        <v>38.4</v>
      </c>
      <c r="M33" s="346">
        <v>38.38</v>
      </c>
      <c r="N33" s="346">
        <v>38.05</v>
      </c>
      <c r="O33" s="346">
        <v>38.14</v>
      </c>
      <c r="P33" s="248"/>
    </row>
    <row r="34" spans="2:16" ht="15" customHeight="1" thickBot="1">
      <c r="B34" s="252" t="s">
        <v>79</v>
      </c>
      <c r="C34" s="253" t="s">
        <v>307</v>
      </c>
      <c r="D34" s="254">
        <f>D29*D33/1000</f>
        <v>0</v>
      </c>
      <c r="E34" s="254">
        <f aca="true" t="shared" si="2" ref="E34:O34">E29*E33/1000</f>
        <v>0</v>
      </c>
      <c r="F34" s="254">
        <f t="shared" si="2"/>
        <v>0</v>
      </c>
      <c r="G34" s="254">
        <f t="shared" si="2"/>
        <v>0</v>
      </c>
      <c r="H34" s="254">
        <f t="shared" si="2"/>
        <v>0</v>
      </c>
      <c r="I34" s="254">
        <f t="shared" si="2"/>
        <v>0</v>
      </c>
      <c r="J34" s="254">
        <f t="shared" si="2"/>
        <v>0</v>
      </c>
      <c r="K34" s="254">
        <f t="shared" si="2"/>
        <v>0</v>
      </c>
      <c r="L34" s="254">
        <f t="shared" si="2"/>
        <v>0</v>
      </c>
      <c r="M34" s="254">
        <f t="shared" si="2"/>
        <v>0</v>
      </c>
      <c r="N34" s="254">
        <f t="shared" si="2"/>
        <v>0</v>
      </c>
      <c r="O34" s="254">
        <f t="shared" si="2"/>
        <v>0</v>
      </c>
      <c r="P34" s="255">
        <f>SUM(D34:O34)</f>
        <v>0</v>
      </c>
    </row>
    <row r="35" spans="2:18" ht="15" customHeight="1" thickTop="1">
      <c r="B35" s="528" t="s">
        <v>522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318"/>
      <c r="R35" s="318"/>
    </row>
    <row r="36" ht="15" customHeight="1"/>
    <row r="37" ht="15" customHeight="1">
      <c r="B37" s="31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13">
    <mergeCell ref="B8:K8"/>
    <mergeCell ref="H13:K13"/>
    <mergeCell ref="H14:K14"/>
    <mergeCell ref="B35:P35"/>
    <mergeCell ref="B10:B11"/>
    <mergeCell ref="C10:C11"/>
    <mergeCell ref="D10:D11"/>
    <mergeCell ref="B23:P23"/>
    <mergeCell ref="B26:P26"/>
    <mergeCell ref="B17:P17"/>
    <mergeCell ref="G10:G11"/>
    <mergeCell ref="H12:K12"/>
    <mergeCell ref="H10:K11"/>
  </mergeCells>
  <printOptions horizontalCentered="1" verticalCentered="1"/>
  <pageMargins left="0.17" right="0.17" top="0.53" bottom="0.53" header="0.3" footer="0.3"/>
  <pageSetup fitToHeight="1" fitToWidth="1" horizontalDpi="600" verticalDpi="600" orientation="landscape" paperSize="9" scale="63" r:id="rId1"/>
  <headerFooter>
    <oddFooter>&amp;R&amp;"Arial Narrow,Regular"Страна 1 од 1</oddFooter>
  </headerFooter>
  <ignoredErrors>
    <ignoredError sqref="F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16384" width="9.140625" style="9" customWidth="1"/>
  </cols>
  <sheetData>
    <row r="1" spans="2:64" ht="15" customHeight="1">
      <c r="B1" s="15" t="s">
        <v>117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55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8" ht="15" customHeight="1">
      <c r="B8" s="497" t="s">
        <v>403</v>
      </c>
      <c r="C8" s="497"/>
      <c r="D8" s="497"/>
      <c r="E8" s="497"/>
      <c r="F8" s="497"/>
      <c r="G8" s="497"/>
      <c r="H8" s="497"/>
    </row>
    <row r="9" spans="2:8" ht="15" customHeight="1" thickBot="1">
      <c r="B9" s="115"/>
      <c r="C9" s="216"/>
      <c r="D9" s="216"/>
      <c r="E9" s="217"/>
      <c r="F9" s="217"/>
      <c r="G9" s="217"/>
      <c r="H9" s="217" t="s">
        <v>4</v>
      </c>
    </row>
    <row r="10" spans="2:8" ht="15" customHeight="1" thickTop="1">
      <c r="B10" s="529" t="s">
        <v>194</v>
      </c>
      <c r="C10" s="531" t="s">
        <v>49</v>
      </c>
      <c r="D10" s="531" t="s">
        <v>169</v>
      </c>
      <c r="E10" s="549">
        <f>'Naslovna strana'!E18-1</f>
        <v>2014</v>
      </c>
      <c r="F10" s="549"/>
      <c r="G10" s="553" t="s">
        <v>276</v>
      </c>
      <c r="H10" s="558" t="s">
        <v>243</v>
      </c>
    </row>
    <row r="11" spans="2:8" ht="30" customHeight="1">
      <c r="B11" s="530"/>
      <c r="C11" s="532"/>
      <c r="D11" s="532"/>
      <c r="E11" s="231" t="s">
        <v>303</v>
      </c>
      <c r="F11" s="232" t="s">
        <v>304</v>
      </c>
      <c r="G11" s="554"/>
      <c r="H11" s="454"/>
    </row>
    <row r="12" spans="2:8" ht="15" customHeight="1">
      <c r="B12" s="20" t="s">
        <v>18</v>
      </c>
      <c r="C12" s="221" t="s">
        <v>170</v>
      </c>
      <c r="D12" s="22" t="s">
        <v>277</v>
      </c>
      <c r="E12" s="560">
        <f>'9. Ostvaren prihod'!R55</f>
        <v>0</v>
      </c>
      <c r="F12" s="47">
        <f>'1. MOP'!F12</f>
        <v>0</v>
      </c>
      <c r="G12" s="550">
        <v>0.017</v>
      </c>
      <c r="H12" s="555">
        <f>IF(F21&gt;=35%,((F20-E12)*(1+G12)),((F22-E12)*(1+G12)))</f>
        <v>0</v>
      </c>
    </row>
    <row r="13" spans="2:8" ht="15" customHeight="1">
      <c r="B13" s="25" t="s">
        <v>19</v>
      </c>
      <c r="C13" s="233" t="s">
        <v>171</v>
      </c>
      <c r="D13" s="27" t="s">
        <v>278</v>
      </c>
      <c r="E13" s="561"/>
      <c r="F13" s="127">
        <f>'1. MOP'!F13</f>
        <v>0</v>
      </c>
      <c r="G13" s="551"/>
      <c r="H13" s="556"/>
    </row>
    <row r="14" spans="2:8" ht="15" customHeight="1">
      <c r="B14" s="25" t="s">
        <v>20</v>
      </c>
      <c r="C14" s="233" t="s">
        <v>258</v>
      </c>
      <c r="D14" s="27" t="s">
        <v>279</v>
      </c>
      <c r="E14" s="561"/>
      <c r="F14" s="234">
        <f>'1. MOP'!F14</f>
        <v>0</v>
      </c>
      <c r="G14" s="551"/>
      <c r="H14" s="556"/>
    </row>
    <row r="15" spans="2:8" ht="15" customHeight="1">
      <c r="B15" s="25" t="s">
        <v>67</v>
      </c>
      <c r="C15" s="233" t="s">
        <v>172</v>
      </c>
      <c r="D15" s="27" t="s">
        <v>280</v>
      </c>
      <c r="E15" s="561"/>
      <c r="F15" s="127">
        <f>'1. MOP'!F15</f>
        <v>0</v>
      </c>
      <c r="G15" s="551"/>
      <c r="H15" s="556"/>
    </row>
    <row r="16" spans="2:8" ht="15" customHeight="1">
      <c r="B16" s="32" t="s">
        <v>26</v>
      </c>
      <c r="C16" s="235" t="s">
        <v>173</v>
      </c>
      <c r="D16" s="34" t="s">
        <v>281</v>
      </c>
      <c r="E16" s="561"/>
      <c r="F16" s="159">
        <f>'1. MOP'!F17</f>
        <v>0</v>
      </c>
      <c r="G16" s="551"/>
      <c r="H16" s="556"/>
    </row>
    <row r="17" spans="2:8" ht="15" customHeight="1">
      <c r="B17" s="32" t="s">
        <v>79</v>
      </c>
      <c r="C17" s="235" t="s">
        <v>325</v>
      </c>
      <c r="D17" s="34" t="s">
        <v>282</v>
      </c>
      <c r="E17" s="561"/>
      <c r="F17" s="159">
        <f>'1. MOP'!F18</f>
        <v>0</v>
      </c>
      <c r="G17" s="551"/>
      <c r="H17" s="556"/>
    </row>
    <row r="18" spans="2:9" ht="15" customHeight="1">
      <c r="B18" s="32" t="s">
        <v>87</v>
      </c>
      <c r="C18" s="37" t="s">
        <v>174</v>
      </c>
      <c r="D18" s="34" t="s">
        <v>283</v>
      </c>
      <c r="E18" s="561"/>
      <c r="F18" s="236">
        <f>H29</f>
        <v>0</v>
      </c>
      <c r="G18" s="551"/>
      <c r="H18" s="556"/>
      <c r="I18" s="63"/>
    </row>
    <row r="19" spans="2:9" ht="25.5">
      <c r="B19" s="32" t="s">
        <v>99</v>
      </c>
      <c r="C19" s="33" t="s">
        <v>259</v>
      </c>
      <c r="D19" s="34" t="s">
        <v>509</v>
      </c>
      <c r="E19" s="561"/>
      <c r="F19" s="236">
        <f>'10. Razlika MOP i UMOP'!I15</f>
        <v>0</v>
      </c>
      <c r="G19" s="551"/>
      <c r="H19" s="556"/>
      <c r="I19" s="63"/>
    </row>
    <row r="20" spans="2:8" ht="15" customHeight="1">
      <c r="B20" s="32" t="s">
        <v>148</v>
      </c>
      <c r="C20" s="37" t="s">
        <v>196</v>
      </c>
      <c r="D20" s="34" t="s">
        <v>305</v>
      </c>
      <c r="E20" s="561"/>
      <c r="F20" s="159">
        <f>F12+F13+F14*F15-F16+F17+F18+F19</f>
        <v>0</v>
      </c>
      <c r="G20" s="551"/>
      <c r="H20" s="556"/>
    </row>
    <row r="21" spans="2:8" ht="15" customHeight="1">
      <c r="B21" s="25" t="s">
        <v>162</v>
      </c>
      <c r="C21" s="26" t="s">
        <v>364</v>
      </c>
      <c r="D21" s="27" t="s">
        <v>323</v>
      </c>
      <c r="E21" s="561"/>
      <c r="F21" s="125"/>
      <c r="G21" s="551"/>
      <c r="H21" s="556"/>
    </row>
    <row r="22" spans="2:8" ht="15" customHeight="1" thickBot="1">
      <c r="B22" s="42" t="s">
        <v>386</v>
      </c>
      <c r="C22" s="43" t="s">
        <v>244</v>
      </c>
      <c r="D22" s="44" t="s">
        <v>306</v>
      </c>
      <c r="E22" s="562"/>
      <c r="F22" s="45">
        <f>IF(F21&gt;=35%,0,(F20-F17)*(2.28*F21+0.2)+F17)</f>
        <v>0</v>
      </c>
      <c r="G22" s="552"/>
      <c r="H22" s="557"/>
    </row>
    <row r="23" ht="15" customHeight="1" thickTop="1">
      <c r="B23" s="115"/>
    </row>
    <row r="25" spans="2:11" ht="15" customHeight="1">
      <c r="B25" s="497" t="s">
        <v>402</v>
      </c>
      <c r="C25" s="497"/>
      <c r="D25" s="497"/>
      <c r="E25" s="497"/>
      <c r="F25" s="497"/>
      <c r="G25" s="497"/>
      <c r="H25" s="497"/>
      <c r="K25" s="38"/>
    </row>
    <row r="26" spans="2:8" ht="15" customHeight="1" thickBot="1">
      <c r="B26" s="115"/>
      <c r="C26" s="216"/>
      <c r="D26" s="216"/>
      <c r="E26" s="217"/>
      <c r="F26" s="217"/>
      <c r="G26" s="217"/>
      <c r="H26" s="217" t="s">
        <v>4</v>
      </c>
    </row>
    <row r="27" spans="2:8" ht="15" customHeight="1" thickTop="1">
      <c r="B27" s="529" t="s">
        <v>194</v>
      </c>
      <c r="C27" s="531" t="s">
        <v>49</v>
      </c>
      <c r="D27" s="531" t="s">
        <v>169</v>
      </c>
      <c r="E27" s="549">
        <f>'Naslovna strana'!E18-2</f>
        <v>2013</v>
      </c>
      <c r="F27" s="549"/>
      <c r="G27" s="553" t="s">
        <v>276</v>
      </c>
      <c r="H27" s="558" t="s">
        <v>243</v>
      </c>
    </row>
    <row r="28" spans="2:8" ht="30" customHeight="1">
      <c r="B28" s="530"/>
      <c r="C28" s="532"/>
      <c r="D28" s="532"/>
      <c r="E28" s="231" t="s">
        <v>303</v>
      </c>
      <c r="F28" s="232" t="s">
        <v>304</v>
      </c>
      <c r="G28" s="554"/>
      <c r="H28" s="454"/>
    </row>
    <row r="29" spans="2:8" ht="15" customHeight="1">
      <c r="B29" s="20" t="s">
        <v>18</v>
      </c>
      <c r="C29" s="221" t="s">
        <v>170</v>
      </c>
      <c r="D29" s="22" t="s">
        <v>277</v>
      </c>
      <c r="E29" s="560">
        <f>'9. Ostvaren prihod'!R80</f>
        <v>0</v>
      </c>
      <c r="F29" s="47">
        <f>'1. MOP'!E12</f>
        <v>0</v>
      </c>
      <c r="G29" s="563">
        <v>0.022</v>
      </c>
      <c r="H29" s="555">
        <f>IF(F37&gt;=35%,((F36-E29)*(1+G29)),((F38-E29)*(1+G29)))</f>
        <v>0</v>
      </c>
    </row>
    <row r="30" spans="2:8" ht="15" customHeight="1">
      <c r="B30" s="25" t="s">
        <v>19</v>
      </c>
      <c r="C30" s="233" t="s">
        <v>171</v>
      </c>
      <c r="D30" s="27" t="s">
        <v>278</v>
      </c>
      <c r="E30" s="561"/>
      <c r="F30" s="150">
        <f>'1. MOP'!E13</f>
        <v>0</v>
      </c>
      <c r="G30" s="564"/>
      <c r="H30" s="556"/>
    </row>
    <row r="31" spans="2:8" ht="15" customHeight="1">
      <c r="B31" s="25" t="s">
        <v>20</v>
      </c>
      <c r="C31" s="233" t="s">
        <v>258</v>
      </c>
      <c r="D31" s="27" t="s">
        <v>279</v>
      </c>
      <c r="E31" s="561"/>
      <c r="F31" s="303">
        <f>'1. MOP'!E14</f>
        <v>0</v>
      </c>
      <c r="G31" s="564"/>
      <c r="H31" s="556"/>
    </row>
    <row r="32" spans="2:8" ht="15" customHeight="1">
      <c r="B32" s="25" t="s">
        <v>67</v>
      </c>
      <c r="C32" s="233" t="s">
        <v>172</v>
      </c>
      <c r="D32" s="27" t="s">
        <v>280</v>
      </c>
      <c r="E32" s="561"/>
      <c r="F32" s="150">
        <f>'1. MOP'!E15</f>
        <v>0</v>
      </c>
      <c r="G32" s="564"/>
      <c r="H32" s="556"/>
    </row>
    <row r="33" spans="2:8" ht="15" customHeight="1">
      <c r="B33" s="32" t="s">
        <v>26</v>
      </c>
      <c r="C33" s="235" t="s">
        <v>173</v>
      </c>
      <c r="D33" s="34" t="s">
        <v>281</v>
      </c>
      <c r="E33" s="561"/>
      <c r="F33" s="150">
        <f>'1. MOP'!E17</f>
        <v>0</v>
      </c>
      <c r="G33" s="564"/>
      <c r="H33" s="556"/>
    </row>
    <row r="34" spans="2:9" ht="15" customHeight="1">
      <c r="B34" s="32" t="s">
        <v>79</v>
      </c>
      <c r="C34" s="235" t="s">
        <v>325</v>
      </c>
      <c r="D34" s="34" t="s">
        <v>282</v>
      </c>
      <c r="E34" s="561"/>
      <c r="F34" s="150">
        <f>'1. MOP'!E18</f>
        <v>0</v>
      </c>
      <c r="G34" s="564"/>
      <c r="H34" s="556"/>
      <c r="I34" s="63"/>
    </row>
    <row r="35" spans="2:9" ht="15" customHeight="1">
      <c r="B35" s="32" t="s">
        <v>87</v>
      </c>
      <c r="C35" s="37" t="s">
        <v>174</v>
      </c>
      <c r="D35" s="34" t="s">
        <v>283</v>
      </c>
      <c r="E35" s="561"/>
      <c r="F35" s="124"/>
      <c r="G35" s="564"/>
      <c r="H35" s="556"/>
      <c r="I35" s="63"/>
    </row>
    <row r="36" spans="2:8" ht="15" customHeight="1">
      <c r="B36" s="32" t="s">
        <v>99</v>
      </c>
      <c r="C36" s="37" t="s">
        <v>196</v>
      </c>
      <c r="D36" s="34" t="s">
        <v>305</v>
      </c>
      <c r="E36" s="561"/>
      <c r="F36" s="127">
        <f>F29+F30+F31*F32-F33+F34+F35</f>
        <v>0</v>
      </c>
      <c r="G36" s="564"/>
      <c r="H36" s="556"/>
    </row>
    <row r="37" spans="2:8" ht="15" customHeight="1">
      <c r="B37" s="25" t="s">
        <v>148</v>
      </c>
      <c r="C37" s="26" t="s">
        <v>364</v>
      </c>
      <c r="D37" s="27" t="s">
        <v>323</v>
      </c>
      <c r="E37" s="561"/>
      <c r="F37" s="125"/>
      <c r="G37" s="564"/>
      <c r="H37" s="556"/>
    </row>
    <row r="38" spans="2:8" ht="15" customHeight="1" thickBot="1">
      <c r="B38" s="42" t="s">
        <v>162</v>
      </c>
      <c r="C38" s="43" t="s">
        <v>244</v>
      </c>
      <c r="D38" s="44" t="s">
        <v>306</v>
      </c>
      <c r="E38" s="562"/>
      <c r="F38" s="237">
        <f>IF(F37&gt;=35%,0,(F36-F34)*(2.28*F37+0.2)+F34)</f>
        <v>0</v>
      </c>
      <c r="G38" s="565"/>
      <c r="H38" s="557"/>
    </row>
    <row r="39" spans="2:8" ht="15" customHeight="1" thickTop="1">
      <c r="B39" s="559" t="s">
        <v>505</v>
      </c>
      <c r="C39" s="559"/>
      <c r="D39" s="559"/>
      <c r="E39" s="559"/>
      <c r="F39" s="559"/>
      <c r="G39" s="559"/>
      <c r="H39" s="559"/>
    </row>
  </sheetData>
  <sheetProtection/>
  <mergeCells count="21">
    <mergeCell ref="B39:H39"/>
    <mergeCell ref="E12:E22"/>
    <mergeCell ref="E29:E38"/>
    <mergeCell ref="B25:H25"/>
    <mergeCell ref="G27:G28"/>
    <mergeCell ref="C27:C28"/>
    <mergeCell ref="G29:G38"/>
    <mergeCell ref="B27:B28"/>
    <mergeCell ref="D27:D28"/>
    <mergeCell ref="H29:H38"/>
    <mergeCell ref="E27:F27"/>
    <mergeCell ref="H27:H28"/>
    <mergeCell ref="H10:H11"/>
    <mergeCell ref="H12:H22"/>
    <mergeCell ref="B8:H8"/>
    <mergeCell ref="B10:B11"/>
    <mergeCell ref="C10:C11"/>
    <mergeCell ref="D10:D11"/>
    <mergeCell ref="E10:F10"/>
    <mergeCell ref="G12:G22"/>
    <mergeCell ref="G10:G11"/>
  </mergeCells>
  <printOptions horizontalCentered="1"/>
  <pageMargins left="0.23" right="0.17" top="0.24" bottom="0.3" header="0.17" footer="0.16"/>
  <pageSetup fitToHeight="1" fitToWidth="1" horizontalDpi="600" verticalDpi="600" orientation="landscape" paperSize="9" scale="91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Slobodan Jovanovic</cp:lastModifiedBy>
  <cp:lastPrinted>2014-11-14T09:40:03Z</cp:lastPrinted>
  <dcterms:created xsi:type="dcterms:W3CDTF">2006-07-05T09:57:32Z</dcterms:created>
  <dcterms:modified xsi:type="dcterms:W3CDTF">2017-01-20T13:45:09Z</dcterms:modified>
  <cp:category/>
  <cp:version/>
  <cp:contentType/>
  <cp:contentStatus/>
</cp:coreProperties>
</file>